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T:\MDSAB BOARD BUSINESS\Ministry\HVAC\"/>
    </mc:Choice>
  </mc:AlternateContent>
  <xr:revisionPtr revIDLastSave="0" documentId="13_ncr:1_{5D87D375-AED9-4472-B1ED-9AA20B241EDC}" xr6:coauthVersionLast="47" xr6:coauthVersionMax="47" xr10:uidLastSave="{00000000-0000-0000-0000-000000000000}"/>
  <workbookProtection workbookAlgorithmName="SHA-512" workbookHashValue="hXVj55VKlGCzS1SCdiPWmmtgi82KwYE+b6Gkb5V04iPKvkBxG7D8hGgQKGxJOvJZsZflyGxkK4n5Ccbr+D7M9w==" workbookSaltValue="WTG8WPGgaF7I/pm9tPeGQQ==" workbookSpinCount="100000" lockStructure="1"/>
  <bookViews>
    <workbookView xWindow="-120" yWindow="-120" windowWidth="29040" windowHeight="15840" tabRatio="801" activeTab="2"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2" l="1"/>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1" i="2" l="1" a="1"/>
  <c r="C11" i="2" s="1"/>
  <c r="C10" i="2" a="1"/>
  <c r="C10" i="2" s="1"/>
  <c r="C9" i="2" a="1"/>
  <c r="C9"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<sst xmlns="http://schemas.openxmlformats.org/spreadsheetml/2006/main" count="663" uniqueCount="488">
  <si>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</si>
  <si>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</si>
  <si>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</si>
  <si>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</si>
  <si>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</si>
  <si>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</si>
  <si>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</si>
  <si>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</si>
  <si>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</si>
  <si>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</si>
  <si>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</si>
  <si>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</si>
  <si>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</si>
  <si>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</si>
  <si>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</si>
  <si>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</si>
  <si>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</si>
  <si>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</si>
  <si>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</si>
  <si>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</si>
  <si>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</si>
  <si>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</si>
  <si>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</si>
  <si>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</si>
  <si>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</si>
  <si>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</si>
  <si>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</si>
  <si>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</si>
  <si>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</si>
  <si>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</si>
  <si>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</si>
  <si>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</si>
  <si>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</si>
  <si>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</si>
  <si>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</si>
  <si>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</si>
  <si>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</si>
  <si>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</si>
  <si>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</si>
  <si>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</si>
  <si>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</si>
  <si>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</si>
  <si>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</si>
  <si>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</si>
  <si>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</si>
  <si>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</si>
  <si>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</si>
  <si>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</si>
  <si>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</si>
  <si>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</si>
  <si>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</si>
  <si>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</si>
  <si>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</si>
  <si>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</si>
  <si>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</si>
  <si>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</si>
  <si>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</si>
  <si>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</si>
  <si>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</si>
  <si>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</si>
  <si>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</si>
  <si>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</si>
  <si>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</si>
  <si>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</si>
  <si>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</si>
  <si>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</si>
  <si>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</si>
  <si>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</si>
  <si>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</si>
  <si>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</si>
  <si>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</si>
  <si>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</si>
  <si>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</si>
  <si>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</si>
  <si>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</si>
  <si>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</si>
  <si>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</si>
  <si>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</si>
  <si>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</si>
  <si>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</si>
  <si>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</si>
  <si>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</si>
  <si>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</si>
  <si>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</si>
  <si>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</si>
  <si>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</si>
  <si>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</si>
  <si>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</si>
  <si>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</si>
  <si>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&lt;- Select</t>
  </si>
  <si>
    <t>Calculated fields (3.1, 3.2, 3.5 and 3.8)</t>
  </si>
  <si>
    <t>Legend</t>
  </si>
  <si>
    <t>Data entry field</t>
  </si>
  <si>
    <t>Calculated field</t>
  </si>
  <si>
    <t>2022-23</t>
  </si>
  <si>
    <t>SRTCF Funding</t>
  </si>
  <si>
    <t>ICIP-Ventilation Funding</t>
  </si>
  <si>
    <t>Moosonee Public School</t>
  </si>
  <si>
    <t>19780-1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</si>
  <si>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</si>
  <si>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</si>
  <si>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</si>
  <si>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</si>
  <si>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</si>
  <si>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</si>
  <si>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</si>
  <si>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</si>
  <si>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</si>
  <si>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</si>
  <si>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</si>
  <si>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</si>
  <si>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</si>
  <si>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</si>
  <si>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</si>
  <si>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</si>
  <si>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</si>
  <si>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</si>
  <si>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</si>
  <si>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</si>
  <si>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</si>
  <si>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</si>
  <si>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</si>
  <si>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</si>
  <si>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</si>
  <si>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</si>
  <si>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</si>
  <si>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</si>
  <si>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</si>
  <si>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</si>
  <si>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</si>
  <si>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</si>
  <si>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</si>
  <si>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</si>
  <si>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</si>
  <si>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</si>
  <si>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</si>
  <si>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</si>
  <si>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</si>
  <si>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</si>
  <si>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</si>
  <si>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</si>
  <si>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</si>
  <si>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</si>
  <si>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</si>
  <si>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</si>
  <si>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</si>
  <si>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</si>
  <si>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</si>
  <si>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</si>
  <si>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</si>
  <si>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</si>
  <si>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</si>
  <si>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</si>
  <si>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</si>
  <si>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</si>
  <si>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</si>
  <si>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</si>
  <si>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</si>
  <si>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</si>
  <si>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</si>
  <si>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</si>
  <si>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</si>
  <si>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</si>
  <si>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</si>
  <si>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</si>
  <si>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</si>
  <si>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</si>
  <si>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</si>
  <si>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</si>
  <si>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</si>
  <si>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</si>
  <si>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</si>
  <si>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</si>
  <si>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</si>
  <si>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</si>
  <si>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</si>
  <si>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</si>
  <si>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</si>
  <si>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</si>
  <si>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</si>
  <si>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</si>
  <si>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</si>
  <si>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</si>
  <si>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</si>
  <si>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</si>
  <si>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</si>
  <si>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</si>
  <si>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</si>
  <si>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</si>
  <si>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</si>
  <si>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</si>
  <si>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</si>
  <si>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</si>
  <si>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</si>
  <si>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</si>
  <si>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</si>
  <si>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</si>
  <si>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</si>
  <si>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</si>
  <si>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</si>
  <si>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</si>
  <si>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</si>
  <si>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</si>
  <si>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</si>
  <si>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</si>
  <si>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</si>
  <si>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</si>
  <si>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</si>
  <si>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</si>
  <si>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</si>
  <si>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</si>
  <si>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</si>
  <si>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</si>
  <si>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</si>
  <si>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</si>
  <si>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</si>
  <si>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</si>
  <si>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</si>
  <si>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</si>
  <si>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</si>
  <si>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</si>
  <si>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</si>
  <si>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</si>
  <si>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</si>
  <si>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</si>
  <si>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</si>
  <si>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</si>
  <si>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</si>
  <si>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</si>
  <si>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</si>
  <si>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</si>
  <si>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</si>
  <si>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</si>
  <si>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</si>
  <si>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</si>
  <si>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</si>
  <si>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</si>
  <si>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</si>
  <si>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</si>
  <si>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</si>
  <si>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</si>
  <si>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</si>
  <si>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</si>
  <si>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</si>
  <si>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</si>
  <si>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</si>
  <si>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</si>
  <si>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</si>
  <si>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</si>
  <si>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</si>
  <si>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</si>
  <si>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</si>
  <si>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</si>
  <si>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</si>
  <si>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</si>
  <si>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</si>
  <si>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</si>
  <si>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</si>
  <si>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</si>
  <si>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</si>
  <si>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</si>
  <si>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</si>
  <si>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</si>
  <si>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</si>
  <si>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</si>
  <si>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</si>
  <si>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</si>
  <si>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</si>
  <si>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</si>
  <si>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</si>
  <si>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</si>
  <si>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</si>
  <si>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</si>
  <si>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</si>
  <si>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</si>
  <si>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</si>
  <si>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</si>
  <si>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</si>
  <si>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</si>
  <si>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</si>
  <si>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</si>
  <si>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</si>
  <si>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</si>
  <si>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</si>
  <si>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</si>
  <si>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</si>
  <si>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</si>
  <si>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</si>
  <si>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</si>
  <si>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</si>
  <si>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</si>
  <si>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</si>
  <si>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</si>
  <si>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</si>
  <si>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</si>
  <si>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</si>
  <si>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</si>
  <si>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</si>
  <si>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</si>
  <si>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</si>
  <si>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</si>
  <si>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</si>
  <si>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</si>
  <si>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</si>
  <si>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</si>
  <si>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</si>
  <si>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</si>
  <si>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</si>
  <si>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</si>
  <si>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</si>
  <si>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</si>
  <si>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</si>
  <si>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</si>
  <si>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</si>
  <si>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</si>
  <si>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</si>
  <si>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</si>
  <si>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</si>
  <si>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</si>
  <si>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</si>
  <si>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</si>
  <si>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</si>
  <si>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</si>
  <si>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</si>
  <si>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</si>
  <si>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</si>
  <si>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</si>
  <si>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</si>
  <si>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</si>
  <si>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</si>
  <si>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</si>
  <si>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</si>
  <si>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</si>
  <si>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</si>
  <si>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</si>
  <si>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</si>
  <si>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</si>
  <si>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</si>
  <si>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</si>
  <si>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</si>
  <si>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</si>
  <si>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</si>
  <si>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</si>
  <si>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</si>
  <si>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</si>
  <si>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</si>
  <si>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</si>
  <si>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</si>
  <si>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</si>
  <si>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</si>
  <si>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</si>
  <si>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</si>
  <si>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</si>
  <si>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</si>
  <si>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</si>
  <si>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</si>
  <si>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</si>
  <si>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</si>
  <si>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</si>
  <si>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</si>
  <si>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</si>
  <si>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</si>
  <si>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</si>
  <si>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</si>
  <si>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</si>
  <si>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</si>
  <si>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</si>
  <si>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</si>
  <si>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</si>
  <si>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</si>
  <si>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</si>
  <si>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</si>
  <si>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</si>
  <si>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</si>
  <si>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</si>
  <si>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</si>
  <si>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</si>
  <si>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</si>
  <si>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</si>
  <si>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</si>
  <si>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</si>
  <si>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</si>
  <si>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</si>
  <si>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</si>
  <si>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</si>
  <si>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</si>
  <si>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</si>
  <si>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</si>
  <si>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</si>
  <si>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</si>
  <si>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</si>
  <si>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</si>
  <si>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</si>
  <si>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</si>
  <si>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</si>
  <si>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</si>
  <si>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</si>
  <si>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</si>
  <si>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</si>
  <si>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</si>
  <si>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</si>
  <si>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</si>
  <si>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</si>
  <si>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</si>
  <si>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</si>
  <si>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</si>
  <si>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</si>
  <si>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</si>
  <si>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</si>
  <si>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</si>
  <si>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</si>
  <si>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</si>
  <si>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</si>
  <si>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</si>
  <si>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</si>
  <si>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</si>
  <si>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</si>
  <si>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</si>
  <si>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</si>
  <si>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</si>
  <si>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</si>
  <si>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</si>
  <si>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</si>
  <si>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</si>
  <si>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</si>
  <si>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</si>
  <si>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</si>
  <si>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</si>
  <si>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</si>
  <si>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</si>
  <si>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</si>
  <si>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</si>
  <si>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</si>
  <si>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</si>
  <si>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</si>
  <si>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</si>
  <si>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</si>
  <si>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</si>
  <si>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</si>
  <si>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</si>
  <si>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</si>
  <si>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</si>
  <si>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</si>
  <si>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</si>
  <si>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</si>
  <si>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</si>
  <si>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</si>
  <si>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</si>
  <si>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</si>
  <si>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</si>
  <si>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</si>
  <si>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</si>
  <si>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</si>
  <si>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</si>
  <si>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</si>
  <si>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</si>
  <si>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</si>
  <si>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</si>
  <si>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</si>
  <si>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</si>
  <si>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</si>
  <si>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</si>
  <si>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</si>
  <si>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</si>
  <si>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</si>
  <si>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</si>
  <si>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</si>
  <si>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</si>
  <si>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</si>
  <si>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</si>
  <si>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</si>
  <si>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</si>
  <si>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</si>
  <si>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</si>
  <si>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</si>
  <si>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 xml:space="preserve">School boards are optimizing air quality in schools through improved ventilation and filtration. 
Implemented measures are dependent on the type of ventilation and feasibility within the context of school facilities and related building systems.
</t>
  </si>
  <si>
    <t>2023-24</t>
  </si>
  <si>
    <t>% of Schools Open and Operating Receiving an Investment (2023-24)</t>
  </si>
  <si>
    <t>Reference: total number of Standalone HEPA units deployed in schools</t>
  </si>
  <si>
    <t>x</t>
  </si>
  <si>
    <r>
      <t>Ventilation Funding Allocated since 2020-21</t>
    </r>
    <r>
      <rPr>
        <b/>
        <sz val="14"/>
        <color rgb="FFFF0000"/>
        <rFont val="Calibri"/>
        <family val="2"/>
        <scheme val="minor"/>
      </rPr>
      <t xml:space="preserve"> </t>
    </r>
  </si>
  <si>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</si>
  <si>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</si>
  <si>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r>
      <t xml:space="preserve">Number of Schools that receieved an investment since 2020-21  (2020-21 to </t>
    </r>
    <r>
      <rPr>
        <b/>
        <sz val="14"/>
        <color rgb="FFFF0000"/>
        <rFont val="Calibri"/>
        <family val="2"/>
        <scheme val="minor"/>
      </rPr>
      <t>2022-23</t>
    </r>
    <r>
      <rPr>
        <b/>
        <sz val="14"/>
        <color theme="1"/>
        <rFont val="Calibri"/>
        <family val="2"/>
        <scheme val="minor"/>
      </rPr>
      <t>)</t>
    </r>
  </si>
  <si>
    <r>
      <t>% of Schools Open and Operating Receiving an Investment (</t>
    </r>
    <r>
      <rPr>
        <b/>
        <sz val="14"/>
        <color rgb="FFFF0000"/>
        <rFont val="Calibri"/>
        <family val="2"/>
        <scheme val="minor"/>
      </rPr>
      <t>2022-23</t>
    </r>
    <r>
      <rPr>
        <b/>
        <sz val="14"/>
        <color theme="1"/>
        <rFont val="Calibri"/>
        <family val="2"/>
        <scheme val="minor"/>
      </rPr>
      <t>)</t>
    </r>
  </si>
  <si>
    <r>
      <t>Ventilation Projects to be Completed (</t>
    </r>
    <r>
      <rPr>
        <b/>
        <sz val="14"/>
        <color rgb="FFFF0000"/>
        <rFont val="Calibri"/>
        <family val="2"/>
        <scheme val="minor"/>
      </rPr>
      <t>2023-24</t>
    </r>
    <r>
      <rPr>
        <b/>
        <sz val="14"/>
        <color theme="1"/>
        <rFont val="Calibri"/>
        <family val="2"/>
        <scheme val="minor"/>
      </rPr>
      <t>)</t>
    </r>
  </si>
  <si>
    <r>
      <t>Number of Schools planned to receive an Investment (</t>
    </r>
    <r>
      <rPr>
        <b/>
        <sz val="14"/>
        <color rgb="FFFF0000"/>
        <rFont val="Calibri"/>
        <family val="2"/>
        <scheme val="minor"/>
      </rPr>
      <t>2023-24</t>
    </r>
    <r>
      <rPr>
        <b/>
        <sz val="14"/>
        <color theme="1"/>
        <rFont val="Calibri"/>
        <family val="2"/>
        <scheme val="minor"/>
      </rPr>
      <t>)</t>
    </r>
  </si>
  <si>
    <t>HVAC Upgrade Project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</si>
</sst>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 numFmtId="167" formatCode="#,##0.000"/>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68">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8" fontId="0" fillId="9" borderId="0" xfId="0" applyNumberFormat="1" applyFill="1" applyAlignment="1">
      <alignment horizontal="center" vertical="center" wrapText="1"/>
    </xf>
    <xf numFmtId="0" fontId="0" fillId="18" borderId="0" xfId="0" applyFill="1" applyAlignment="1">
      <alignment horizontal="center"/>
    </xf>
    <xf numFmtId="166" fontId="13" fillId="8" borderId="21" xfId="4" applyNumberFormat="1" applyFont="1" applyFill="1" applyBorder="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5" fontId="0" fillId="14" borderId="0" xfId="4" applyNumberFormat="1" applyFont="1" applyFill="1"/>
    <xf numFmtId="167" fontId="5" fillId="7" borderId="6" xfId="1" applyNumberFormat="1" applyFont="1" applyAlignment="1">
      <alignment horizontal="center" vertical="center"/>
    </xf>
    <xf numFmtId="8"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5" fontId="42" fillId="0" borderId="0" xfId="4" applyNumberFormat="1" applyFont="1"/>
    <xf numFmtId="0" fontId="43" fillId="0" borderId="0" xfId="0" applyFont="1"/>
    <xf numFmtId="8"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6" fontId="44" fillId="8" borderId="21" xfId="4" applyNumberFormat="1" applyFont="1" applyFill="1" applyBorder="1" applyAlignment="1">
      <alignment horizontal="center" vertical="center"/>
    </xf>
    <xf numFmtId="3" fontId="5" fillId="7" borderId="6" xfId="1" applyNumberFormat="1" applyFont="1" applyAlignment="1">
      <alignment horizontal="center" vertical="center"/>
    </xf>
    <xf numFmtId="1" fontId="10" fillId="7" borderId="6" xfId="1" applyNumberFormat="1" applyAlignment="1">
      <alignment horizontal="center" vertical="center"/>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Moosonee District School Area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HVAC Upgrade Project Completed</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Increased Fresh Air Intake (Opening of Windows)</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On-going Monitoring and Maintenance of Existing HVAC System</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Addition of Classroom Standalone HEPA Filtration Units  </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Moosonee District School Area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$136,822.5M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0</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38</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100%</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$3.5M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Moosonee District School Area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6" totalsRowShown="0" headerRowDxfId="12" dataDxfId="11">
  <autoFilter ref="A5:J6"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opLeftCell="B7" zoomScaleNormal="100" workbookViewId="0">
      <selection activeCell="L24" sqref="L24"/>
    </sheetView>
  </sheetViews>
  <sheetFormatPr defaultColWidth="8.85546875" defaultRowHeight="15"/>
  <cols>
    <col min="1" max="1" width="8.85546875" customWidth="1"/>
    <col min="2" max="8" width="16.85546875" customWidth="1"/>
    <col min="9" max="9" width="2" customWidth="1"/>
  </cols>
  <sheetData>
    <row r="1" spans="1:11" ht="15.75">
      <c r="A1" s="41" t="s">
        <v>52</v>
      </c>
    </row>
    <row r="2" spans="1:11" ht="60.75" customHeight="1">
      <c r="B2" s="142"/>
      <c r="C2" s="142"/>
      <c r="D2" s="142"/>
      <c r="E2" s="142"/>
      <c r="F2" s="142"/>
      <c r="G2" s="142"/>
      <c r="H2" s="142"/>
    </row>
    <row r="3" spans="1:11" ht="15" customHeight="1">
      <c r="A3" s="37"/>
    </row>
    <row r="4" spans="1:11" ht="39.950000000000003" customHeight="1">
      <c r="B4" s="143" t="s">
        <v>475</v>
      </c>
      <c r="C4" s="143"/>
      <c r="D4" s="143"/>
      <c r="E4" s="143"/>
      <c r="F4" s="143"/>
      <c r="G4" s="143"/>
      <c r="H4" s="143"/>
      <c r="K4" s="121"/>
    </row>
    <row r="5" spans="1:11" ht="39.950000000000003" customHeight="1">
      <c r="B5" s="143"/>
      <c r="C5" s="143"/>
      <c r="D5" s="143"/>
      <c r="E5" s="143"/>
      <c r="F5" s="143"/>
      <c r="G5" s="143"/>
      <c r="H5" s="143"/>
      <c r="K5" s="121"/>
    </row>
    <row r="6" spans="1:11" ht="24.6" customHeight="1">
      <c r="K6" s="128"/>
    </row>
    <row r="7" spans="1:11" ht="45.95" customHeight="1">
      <c r="A7" s="38"/>
      <c r="B7" s="39"/>
      <c r="C7" s="144"/>
      <c r="D7" s="144"/>
      <c r="E7" s="144"/>
      <c r="F7" s="144"/>
      <c r="G7" s="144"/>
      <c r="K7" s="129"/>
    </row>
    <row r="8" spans="1:11">
      <c r="A8" s="39"/>
      <c r="B8" s="39"/>
    </row>
    <row r="9" spans="1:11">
      <c r="A9" s="39"/>
      <c r="B9" s="39"/>
    </row>
    <row r="10" spans="1:11">
      <c r="A10" s="39"/>
      <c r="B10" s="39"/>
    </row>
    <row r="11" spans="1:11">
      <c r="A11" s="38"/>
      <c r="B11" s="39"/>
    </row>
    <row r="12" spans="1:11">
      <c r="A12" s="39"/>
      <c r="B12" s="39"/>
    </row>
    <row r="13" spans="1:11">
      <c r="A13" s="39"/>
      <c r="B13" s="39"/>
    </row>
    <row r="14" spans="1:11">
      <c r="A14" s="39"/>
      <c r="B14" s="39"/>
    </row>
    <row r="15" spans="1:11">
      <c r="A15" s="39"/>
      <c r="B15" s="39"/>
    </row>
  </sheetData>
  <sheetProtection algorithmName="SHA-512" hashValue="UtuTx74lTk/yFsTmI6KjbvcvGjApsGY5olOzngHSNp3nvRBEY6j0Sj2Y0E7Jd4zPKHzcH7Jek4wLsAYfZoI/tw==" saltValue="WWDXzD1D4LHXc2qWUkdcOg==" spinCount="100000" sheet="1"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Q16" sqref="Q16"/>
    </sheetView>
  </sheetViews>
  <sheetFormatPr defaultColWidth="8.140625" defaultRowHeight="1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75">
      <c r="A1" s="41" t="s">
        <v>68</v>
      </c>
      <c r="R1"/>
    </row>
    <row r="2" spans="1:18" ht="15.75">
      <c r="A2" s="40"/>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30"/>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5"/>
      <c r="C33" s="145"/>
      <c r="D33" s="145"/>
      <c r="E33" s="145"/>
      <c r="F33" s="145"/>
      <c r="G33" s="145"/>
      <c r="H33" s="145"/>
      <c r="I33" s="145"/>
      <c r="J33" s="145"/>
      <c r="K33" s="145"/>
      <c r="L33" s="145"/>
      <c r="M33" s="145"/>
      <c r="N33" s="145"/>
    </row>
  </sheetData>
  <sheetProtection algorithmName="SHA-512" hashValue="y60wnWcyaLpXzyge97T0y+yJIAsv/HJSq/pvqTfw9Hsa6My6gbLjxLFRdKq382Cap01a6x7mApigQdB4jGwCzA==" saltValue="O4t8Vpbj0tVim5OcWK7ALQ==" spinCount="100000" sheet="1" objects="1" scenarios="1" selectLockedCells="1" selectUnlockedCell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tabSelected="1" showRuler="0" showWhiteSpace="0" view="pageLayout" zoomScaleNormal="100" workbookViewId="0">
      <selection activeCell="D5" sqref="D5"/>
    </sheetView>
  </sheetViews>
  <sheetFormatPr defaultColWidth="16.140625" defaultRowHeight="15" zeroHeight="1"/>
  <cols>
    <col min="1" max="1" width="3.85546875" style="1" customWidth="1"/>
    <col min="2" max="3" width="15.5703125" style="1" customWidth="1"/>
    <col min="4" max="4" width="36.85546875" style="1" customWidth="1"/>
    <col min="5" max="5" width="21.42578125" style="1" customWidth="1"/>
    <col min="6" max="7" width="16.140625" style="1"/>
    <col min="8" max="8" width="16.140625" style="2" customWidth="1"/>
    <col min="9" max="9" width="5" style="2" hidden="1" customWidth="1"/>
    <col min="10" max="10" width="16.140625" style="2" customWidth="1"/>
    <col min="11" max="16384" width="16.140625" style="1"/>
  </cols>
  <sheetData>
    <row r="1" spans="1:12" ht="15.75">
      <c r="A1" s="41" t="s">
        <v>69</v>
      </c>
      <c r="H1"/>
    </row>
    <row r="2" spans="1:12" s="2" customFormat="1" ht="53.25" customHeight="1">
      <c r="A2" s="40"/>
      <c r="B2" s="146"/>
      <c r="C2" s="146"/>
      <c r="D2" s="146"/>
      <c r="E2" s="146"/>
      <c r="F2" s="146"/>
      <c r="H2"/>
    </row>
    <row r="3" spans="1:12" s="2" customFormat="1" ht="12.95" customHeight="1">
      <c r="A3" s="1"/>
      <c r="B3" s="1"/>
      <c r="C3" s="1"/>
      <c r="D3" s="1"/>
      <c r="E3" s="1"/>
      <c r="F3" s="1"/>
    </row>
    <row r="4" spans="1:12" s="2" customFormat="1" ht="12.95" customHeight="1">
      <c r="A4" s="1"/>
      <c r="B4" s="1"/>
      <c r="C4" s="1"/>
      <c r="D4" s="1"/>
      <c r="E4" s="1"/>
      <c r="F4" s="1"/>
    </row>
    <row r="5" spans="1:12" s="2" customFormat="1" ht="24.95" customHeight="1">
      <c r="A5" s="1"/>
      <c r="B5" s="147" t="s">
        <v>1</v>
      </c>
      <c r="C5" s="148"/>
      <c r="D5" s="65" t="s">
        <v>97</v>
      </c>
      <c r="E5" s="3"/>
      <c r="F5" s="4"/>
      <c r="H5" s="11"/>
    </row>
    <row r="6" spans="1:12" s="2" customFormat="1" ht="6.75" customHeight="1">
      <c r="A6" s="1"/>
      <c r="B6" s="1"/>
      <c r="C6" s="1"/>
      <c r="D6" s="1"/>
      <c r="E6" s="1"/>
      <c r="F6" s="1"/>
    </row>
    <row r="7" spans="1:12" s="2" customFormat="1" ht="24.95" customHeight="1">
      <c r="A7" s="1"/>
      <c r="B7" s="6" t="s">
        <v>71</v>
      </c>
      <c r="C7" s="7"/>
      <c r="D7" s="5" t="str">
        <f>INDEX(Table1[Type of School Facility Ventilation],MATCH('3. School Dashboard'!D5,Table1[Name of School Facility],0),1)</f>
        <v>Mechanical Ventilation</v>
      </c>
      <c r="E7" s="16"/>
      <c r="F7" s="9"/>
    </row>
    <row r="8" spans="1:12" s="2" customFormat="1" ht="12.75" customHeight="1">
      <c r="A8" s="1"/>
      <c r="B8" s="1"/>
      <c r="C8" s="1"/>
      <c r="D8" s="1"/>
      <c r="E8" s="1"/>
      <c r="F8" s="1"/>
    </row>
    <row r="9" spans="1:12" s="2" customFormat="1" ht="27" customHeight="1">
      <c r="A9" s="1"/>
      <c r="B9" s="147" t="s">
        <v>74</v>
      </c>
      <c r="C9" s="148"/>
      <c r="D9" s="148"/>
      <c r="E9" s="148"/>
      <c r="F9" s="149"/>
    </row>
    <row r="10" spans="1:12" s="2" customFormat="1" ht="18" customHeight="1">
      <c r="A10" s="1"/>
      <c r="B10" s="150" t="s">
        <v>66</v>
      </c>
      <c r="C10" s="151"/>
      <c r="D10" s="151"/>
      <c r="E10" s="32" t="str">
        <f>IF(AND(I10="NA", $D$7="Non-Mechanical Ventilation (Natural Ventilation / Exhaust Only)"),"Not Applicable", "")</f>
        <v/>
      </c>
      <c r="F10" s="8">
        <f>IF(I10="NA",-1,IF(I10="Yes",1,0))</f>
        <v>1</v>
      </c>
      <c r="I10" s="31" t="str">
        <f>INDEX(Table1[[Ventilation assessed ]],MATCH('3. School Dashboard'!$D$5,Table1[Name of School Facility],0))</f>
        <v>Yes</v>
      </c>
    </row>
    <row r="11" spans="1:12" s="2" customFormat="1" ht="18" customHeight="1">
      <c r="A11" s="1"/>
      <c r="B11" s="154" t="s">
        <v>6</v>
      </c>
      <c r="C11" s="155"/>
      <c r="D11" s="155"/>
      <c r="E11" s="32" t="str">
        <f>IF(AND(I11="NA", $D$7="Non-Mechanical Ventilation (Natural Ventilation / Exhaust Only)"),"Not Applicable", "")</f>
        <v/>
      </c>
      <c r="F11" s="8">
        <f>IF(I11="NA",-1,IF(I11="Yes",1,0))</f>
        <v>1</v>
      </c>
      <c r="H11" s="132"/>
      <c r="I11" s="31" t="str">
        <f>INDEX(Table1[Higher grade filters installed],MATCH('3. School Dashboard'!$D$5,Table1[Name of School Facility],0))</f>
        <v>Yes</v>
      </c>
      <c r="J11" s="132"/>
      <c r="L11" s="125"/>
    </row>
    <row r="12" spans="1:12" s="2" customFormat="1" ht="18" customHeight="1">
      <c r="A12" s="1"/>
      <c r="B12" s="154" t="s">
        <v>72</v>
      </c>
      <c r="C12" s="155"/>
      <c r="D12" s="155"/>
      <c r="E12" s="32" t="str">
        <f>IF(AND(I12="NA", $D$7="Non-Mechanical Ventilation (Natural Ventilation / Exhaust Only)"),"Not Applicable", "")</f>
        <v/>
      </c>
      <c r="F12" s="8">
        <f>IF(I12="NA",-1,IF(I12="Yes",1,0))</f>
        <v>1</v>
      </c>
      <c r="I12" s="31" t="str">
        <f>INDEX(Table1[Increased frequency of filter changes],MATCH('3. School Dashboard'!$D$5,Table1[Name of School Facility],0))</f>
        <v>Yes</v>
      </c>
    </row>
    <row r="13" spans="1:12" s="2" customFormat="1" ht="18" customHeight="1">
      <c r="A13" s="1"/>
      <c r="B13" s="154" t="s">
        <v>73</v>
      </c>
      <c r="C13" s="155"/>
      <c r="D13" s="155"/>
      <c r="E13" s="32" t="str">
        <f>IF(AND(I13="NA", $D$7="Non-Mechanical Ventilation (Natural Ventilation / Exhaust Only)"),"Not Applicable", "")</f>
        <v/>
      </c>
      <c r="F13" s="8">
        <f>IF(I13="NA",-1,IF(I13="Yes",1,0))</f>
        <v>1</v>
      </c>
      <c r="I13" s="31" t="str">
        <f>INDEX(Table1[Increased fresh air intake (windows and/or mechanical ventilation systems)],MATCH('3. School Dashboard'!$D$5,Table1[Name of School Facility],0))</f>
        <v>Yes</v>
      </c>
    </row>
    <row r="14" spans="1:12" ht="18" customHeight="1">
      <c r="B14" s="154" t="s">
        <v>77</v>
      </c>
      <c r="C14" s="155"/>
      <c r="D14" s="155"/>
      <c r="E14" s="32" t="str">
        <f>IF(I14="NA", "Not Applicable", "")</f>
        <v>Not Applicable</v>
      </c>
      <c r="F14" s="50">
        <f>IF(I14="NA",-1,IF(I14="Yes",1,0))</f>
        <v>-1</v>
      </c>
      <c r="G14" s="10"/>
      <c r="I14" s="31" t="str">
        <f>INDEX(Table1[HEPA units deployed in portables, as needed ],MATCH('3. School Dashboard'!$D$5,Table1[Name of School Facility],0))</f>
        <v>NA</v>
      </c>
    </row>
    <row r="15" spans="1:12" s="125" customFormat="1" ht="18" customHeight="1">
      <c r="B15" s="152" t="s">
        <v>7</v>
      </c>
      <c r="C15" s="153"/>
      <c r="D15" s="153"/>
      <c r="E15" s="153"/>
      <c r="F15" s="51">
        <f>INDEX(Table1[Standalone HEPA filter units in place],MATCH('3. School Dashboard'!$D$5,Table1[Name of School Facility],0))</f>
        <v>38</v>
      </c>
      <c r="G15" s="126"/>
      <c r="I15" s="126"/>
    </row>
    <row r="16" spans="1:12" s="125" customFormat="1" ht="25.7" customHeight="1">
      <c r="B16" s="55" t="s">
        <v>75</v>
      </c>
      <c r="G16" s="127"/>
      <c r="H16" s="131"/>
    </row>
    <row r="17" spans="2:2" ht="17.100000000000001" customHeight="1">
      <c r="B17" s="56" t="s">
        <v>76</v>
      </c>
    </row>
    <row r="26" spans="2:2" ht="3.95" hidden="1" customHeight="1"/>
  </sheetData>
  <sheetProtection selectLockedCells="1" selectUn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C30"/>
  <sheetViews>
    <sheetView zoomScale="70" zoomScaleNormal="70" workbookViewId="0">
      <selection activeCell="G10" sqref="G10"/>
    </sheetView>
  </sheetViews>
  <sheetFormatPr defaultRowHeight="15"/>
  <cols>
    <col min="1" max="1" width="6.140625" style="12" customWidth="1"/>
    <col min="2" max="2" width="97.5703125" style="18" customWidth="1"/>
    <col min="3" max="3" width="57.85546875" customWidth="1"/>
    <col min="4" max="4" width="39" customWidth="1"/>
    <col min="5" max="23" width="12.5703125" customWidth="1"/>
    <col min="24" max="29" width="12.5703125" style="135" customWidth="1"/>
  </cols>
  <sheetData>
    <row r="1" spans="1:29" ht="19.5" thickBot="1">
      <c r="A1" s="42" t="s">
        <v>53</v>
      </c>
      <c r="B1" s="77" t="s">
        <v>37</v>
      </c>
      <c r="C1" s="78" t="s">
        <v>38</v>
      </c>
    </row>
    <row r="2" spans="1:29" ht="19.5" thickBot="1">
      <c r="A2" s="15"/>
      <c r="B2" s="80"/>
      <c r="C2" s="81"/>
      <c r="D2" s="79"/>
      <c r="F2" s="164" t="s">
        <v>91</v>
      </c>
      <c r="G2" s="165"/>
    </row>
    <row r="3" spans="1:29" ht="21">
      <c r="A3" s="19"/>
      <c r="B3" s="95" t="s">
        <v>40</v>
      </c>
      <c r="C3" s="96"/>
      <c r="D3" s="94"/>
      <c r="F3" s="61"/>
      <c r="G3" s="62" t="s">
        <v>93</v>
      </c>
    </row>
    <row r="4" spans="1:29" ht="21.75" thickBot="1">
      <c r="A4" s="15"/>
      <c r="B4" s="93"/>
      <c r="C4" s="94"/>
      <c r="D4" s="94"/>
      <c r="E4" s="119"/>
      <c r="F4" s="63"/>
      <c r="G4" s="64" t="s">
        <v>92</v>
      </c>
    </row>
    <row r="5" spans="1:29" ht="21">
      <c r="A5" s="15">
        <v>1</v>
      </c>
      <c r="B5" s="93" t="s">
        <v>8</v>
      </c>
      <c r="C5" s="97" t="s">
        <v>163</v>
      </c>
      <c r="D5" s="98" t="s">
        <v>89</v>
      </c>
      <c r="E5" s="120"/>
    </row>
    <row r="6" spans="1:29" ht="21">
      <c r="B6" s="93"/>
      <c r="C6" s="94"/>
      <c r="D6" s="94"/>
    </row>
    <row r="7" spans="1:29" ht="21">
      <c r="A7" s="15">
        <v>2</v>
      </c>
      <c r="B7" s="93" t="s">
        <v>36</v>
      </c>
      <c r="C7" s="94"/>
      <c r="D7" s="94"/>
    </row>
    <row r="8" spans="1:29" ht="21">
      <c r="A8" s="33">
        <v>2.1</v>
      </c>
      <c r="B8" s="99"/>
      <c r="C8" s="100" t="s">
        <v>487</v>
      </c>
      <c r="D8" s="98" t="s">
        <v>87</v>
      </c>
    </row>
    <row r="9" spans="1:29" ht="42">
      <c r="A9" s="36">
        <v>2.2000000000000002</v>
      </c>
      <c r="B9" s="99"/>
      <c r="C9" s="100" t="str" cm="1">
        <f t="array" ref="C9">INDEX('Board Ventilation Strate-PY'!C:C,MATCH(1,(2='Board Ventilation Strate-PY'!A:A)*('4. Board Level Worksheet'!$C$5='Board Ventilation Strate-PY'!D:D),0))</f>
        <v xml:space="preserve">Addition of Classroom Standalone HEPA Filtration Units  </v>
      </c>
      <c r="D9" s="98" t="s">
        <v>87</v>
      </c>
    </row>
    <row r="10" spans="1:29" ht="42">
      <c r="A10" s="36">
        <v>2.2999999999999998</v>
      </c>
      <c r="B10" s="99"/>
      <c r="C10" s="100" t="str" cm="1">
        <f t="array" ref="C10">INDEX('Board Ventilation Strate-PY'!C:C,MATCH(1,(3='Board Ventilation Strate-PY'!A:A)*('4. Board Level Worksheet'!$C$5='Board Ventilation Strate-PY'!D:D),0))</f>
        <v>Increased Fresh Air Intake (Opening of Windows)</v>
      </c>
      <c r="D10" s="98" t="s">
        <v>87</v>
      </c>
    </row>
    <row r="11" spans="1:29" ht="42">
      <c r="A11" s="36">
        <v>2.4</v>
      </c>
      <c r="B11" s="99"/>
      <c r="C11" s="100" t="str" cm="1">
        <f t="array" ref="C11">INDEX('Board Ventilation Strate-PY'!C:C,MATCH(1,(4='Board Ventilation Strate-PY'!A:A)*('4. Board Level Worksheet'!$C$5='Board Ventilation Strate-PY'!D:D),0))</f>
        <v>On-going Monitoring and Maintenance of Existing HVAC System</v>
      </c>
      <c r="D11" s="98" t="s">
        <v>87</v>
      </c>
    </row>
    <row r="12" spans="1:29" ht="21">
      <c r="A12" s="15"/>
      <c r="B12" s="93"/>
      <c r="C12" s="94"/>
      <c r="D12" s="94"/>
    </row>
    <row r="13" spans="1:29" ht="18.75">
      <c r="A13" s="101"/>
      <c r="B13" s="82" t="s">
        <v>41</v>
      </c>
      <c r="C13" s="83"/>
      <c r="D13" s="79"/>
    </row>
    <row r="14" spans="1:29" ht="18.75">
      <c r="A14" s="102"/>
      <c r="B14" s="80"/>
      <c r="C14" s="79"/>
      <c r="D14" s="79"/>
      <c r="X14" s="135" t="s">
        <v>479</v>
      </c>
      <c r="Y14" s="135" t="s">
        <v>479</v>
      </c>
    </row>
    <row r="15" spans="1:29" ht="19.5" thickBot="1">
      <c r="A15" s="103">
        <v>3</v>
      </c>
      <c r="B15" s="86" t="s">
        <v>39</v>
      </c>
      <c r="C15" s="87"/>
      <c r="D15" s="79"/>
      <c r="E15" s="158" t="s">
        <v>51</v>
      </c>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29" ht="18.75">
      <c r="A16" s="104"/>
      <c r="B16" s="85"/>
      <c r="C16" s="79"/>
      <c r="D16" s="79"/>
      <c r="E16" s="156" t="s">
        <v>46</v>
      </c>
      <c r="F16" s="157"/>
      <c r="G16" s="157"/>
      <c r="H16" s="157"/>
      <c r="I16" s="157"/>
      <c r="J16" s="160"/>
      <c r="K16" s="161" t="s">
        <v>47</v>
      </c>
      <c r="L16" s="162"/>
      <c r="M16" s="162"/>
      <c r="N16" s="162"/>
      <c r="O16" s="162"/>
      <c r="P16" s="162"/>
      <c r="Q16" s="163"/>
      <c r="R16" s="161" t="s">
        <v>94</v>
      </c>
      <c r="S16" s="162"/>
      <c r="T16" s="162"/>
      <c r="U16" s="162"/>
      <c r="V16" s="162"/>
      <c r="W16" s="162"/>
      <c r="X16" s="156" t="s">
        <v>476</v>
      </c>
      <c r="Y16" s="157"/>
      <c r="Z16" s="157"/>
      <c r="AA16" s="157"/>
      <c r="AB16" s="157"/>
      <c r="AC16" s="157"/>
    </row>
    <row r="17" spans="1:29" ht="90">
      <c r="A17" s="104"/>
      <c r="B17" s="85"/>
      <c r="C17" s="84" t="s">
        <v>90</v>
      </c>
      <c r="D17" s="79"/>
      <c r="E17" s="34" t="s">
        <v>49</v>
      </c>
      <c r="F17" s="35" t="s">
        <v>49</v>
      </c>
      <c r="G17" s="57" t="s">
        <v>81</v>
      </c>
      <c r="H17" s="57" t="s">
        <v>83</v>
      </c>
      <c r="I17" s="57" t="s">
        <v>82</v>
      </c>
      <c r="J17" s="58" t="s">
        <v>84</v>
      </c>
      <c r="K17" s="124" t="s">
        <v>50</v>
      </c>
      <c r="L17" s="46" t="s">
        <v>48</v>
      </c>
      <c r="M17" s="46" t="s">
        <v>61</v>
      </c>
      <c r="N17" s="57" t="s">
        <v>83</v>
      </c>
      <c r="O17" s="57" t="s">
        <v>82</v>
      </c>
      <c r="P17" s="57" t="s">
        <v>81</v>
      </c>
      <c r="Q17" s="58" t="s">
        <v>84</v>
      </c>
      <c r="R17" s="46" t="s">
        <v>95</v>
      </c>
      <c r="S17" s="46" t="s">
        <v>96</v>
      </c>
      <c r="T17" s="57" t="s">
        <v>83</v>
      </c>
      <c r="U17" s="57" t="s">
        <v>82</v>
      </c>
      <c r="V17" s="57" t="s">
        <v>81</v>
      </c>
      <c r="W17" s="58" t="s">
        <v>84</v>
      </c>
      <c r="X17" s="136" t="s">
        <v>95</v>
      </c>
      <c r="Y17" s="136" t="s">
        <v>96</v>
      </c>
      <c r="Z17" s="137" t="s">
        <v>83</v>
      </c>
      <c r="AA17" s="137" t="s">
        <v>82</v>
      </c>
      <c r="AB17" s="137" t="s">
        <v>81</v>
      </c>
      <c r="AC17" s="138" t="s">
        <v>84</v>
      </c>
    </row>
    <row r="18" spans="1:29" ht="30" customHeight="1">
      <c r="A18" s="102">
        <v>3.1</v>
      </c>
      <c r="B18" s="80" t="s">
        <v>480</v>
      </c>
      <c r="C18" s="88">
        <f>SUM(E18:W18)</f>
        <v>136822.464511</v>
      </c>
      <c r="D18" s="84"/>
      <c r="E18" s="68">
        <f>INDEX('Funding Tables'!Q:Q,MATCH('4. Board Level Worksheet'!$C$5,'Funding Tables'!$P:$P,0))/1000000</f>
        <v>5.0000000000000001E-3</v>
      </c>
      <c r="F18" s="68">
        <f>INDEX('Funding Tables'!R:R,MATCH('4. Board Level Worksheet'!$C$5,'Funding Tables'!$P:$P,0))/1000000</f>
        <v>5.0000000000000001E-3</v>
      </c>
      <c r="G18" s="59">
        <v>0</v>
      </c>
      <c r="H18" s="59">
        <v>0</v>
      </c>
      <c r="I18" s="59">
        <v>0</v>
      </c>
      <c r="J18" s="59">
        <v>10000</v>
      </c>
      <c r="K18" s="68">
        <f>INDEX('Funding Tables'!S:S,MATCH('4. Board Level Worksheet'!$C$5,'Funding Tables'!$P:$P,0))/1000000</f>
        <v>4.5110000000000003E-3</v>
      </c>
      <c r="L18" s="68">
        <f>INDEX('Funding Tables'!T:T,MATCH('4. Board Level Worksheet'!$C$5,'Funding Tables'!$P:$P,0))/1000000</f>
        <v>0</v>
      </c>
      <c r="M18" s="68">
        <f>INDEX('Funding Tables'!W:W,MATCH('4. Board Level Worksheet'!$C$5,'Funding Tables'!$P:$P,0))/1000000</f>
        <v>0</v>
      </c>
      <c r="N18" s="59">
        <v>0</v>
      </c>
      <c r="O18" s="59">
        <v>0</v>
      </c>
      <c r="P18" s="59">
        <v>0</v>
      </c>
      <c r="Q18" s="59">
        <v>4511</v>
      </c>
      <c r="R18" s="68">
        <f>INDEX('Funding Tables'!X:X,MATCH('4. Board Level Worksheet'!$C$5,'Funding Tables'!$P:$P,0))/1000000</f>
        <v>0</v>
      </c>
      <c r="S18" s="68">
        <v>1.45</v>
      </c>
      <c r="T18" s="123">
        <v>0</v>
      </c>
      <c r="U18" s="123">
        <v>0</v>
      </c>
      <c r="V18" s="141">
        <v>122310</v>
      </c>
      <c r="W18" s="59">
        <v>0</v>
      </c>
      <c r="X18" s="139">
        <f>INDEX('Funding Tables'!AA:AA,MATCH('4. Board Level Worksheet'!$C$5,'Funding Tables'!$P:$P,0))/1000000</f>
        <v>0</v>
      </c>
      <c r="Y18" s="139">
        <f>INDEX('Funding Tables'!AB:AB,MATCH('4. Board Level Worksheet'!$C$5,'Funding Tables'!$P:$P,0))/1000000</f>
        <v>0</v>
      </c>
      <c r="Z18" s="123">
        <v>0</v>
      </c>
      <c r="AA18" s="123">
        <v>0</v>
      </c>
      <c r="AB18" s="123">
        <v>3.5</v>
      </c>
      <c r="AC18" s="140">
        <v>0</v>
      </c>
    </row>
    <row r="19" spans="1:29" ht="30" customHeight="1">
      <c r="A19" s="102">
        <v>3.2</v>
      </c>
      <c r="B19" s="80" t="s">
        <v>481</v>
      </c>
      <c r="C19" s="88">
        <v>3.5</v>
      </c>
      <c r="D19" s="84"/>
    </row>
    <row r="20" spans="1:29" ht="18.75">
      <c r="A20" s="104"/>
      <c r="B20" s="85"/>
      <c r="C20" s="79"/>
      <c r="D20" s="79"/>
    </row>
    <row r="21" spans="1:29" ht="18.75">
      <c r="A21" s="102">
        <v>3.3</v>
      </c>
      <c r="B21" s="89" t="s">
        <v>482</v>
      </c>
      <c r="C21" s="90">
        <v>0</v>
      </c>
      <c r="D21" s="84" t="s">
        <v>87</v>
      </c>
    </row>
    <row r="22" spans="1:29" ht="18.75">
      <c r="A22" s="102">
        <v>3.4</v>
      </c>
      <c r="B22" s="89" t="s">
        <v>483</v>
      </c>
      <c r="C22" s="90">
        <v>1</v>
      </c>
      <c r="D22" s="84" t="s">
        <v>87</v>
      </c>
    </row>
    <row r="23" spans="1:29" ht="18.75">
      <c r="A23" s="102">
        <v>3.5</v>
      </c>
      <c r="B23" s="89" t="s">
        <v>484</v>
      </c>
      <c r="C23" s="91">
        <f>IFERROR(C22/ROWS(Table1[Name of School Facility]),"")</f>
        <v>1</v>
      </c>
      <c r="D23" s="84" t="s">
        <v>88</v>
      </c>
    </row>
    <row r="24" spans="1:29" ht="18.75">
      <c r="A24" s="102">
        <v>3.6</v>
      </c>
      <c r="B24" s="89" t="s">
        <v>485</v>
      </c>
      <c r="C24" s="90">
        <v>1</v>
      </c>
      <c r="D24" s="84" t="s">
        <v>87</v>
      </c>
    </row>
    <row r="25" spans="1:29" ht="18.75">
      <c r="A25" s="102">
        <v>3.7</v>
      </c>
      <c r="B25" s="89" t="s">
        <v>486</v>
      </c>
      <c r="C25" s="90">
        <v>1</v>
      </c>
      <c r="D25" s="84" t="s">
        <v>87</v>
      </c>
    </row>
    <row r="26" spans="1:29" ht="18.75">
      <c r="A26" s="102">
        <v>3.8</v>
      </c>
      <c r="B26" s="89" t="s">
        <v>477</v>
      </c>
      <c r="C26" s="91">
        <f>IFERROR(C25/ROWS(Table1[Name of School Facility]),"")</f>
        <v>1</v>
      </c>
      <c r="D26" s="84" t="s">
        <v>88</v>
      </c>
    </row>
    <row r="27" spans="1:29" ht="18.75">
      <c r="A27" s="102"/>
      <c r="B27" s="80"/>
      <c r="C27" s="85"/>
      <c r="D27" s="84"/>
    </row>
    <row r="28" spans="1:29" ht="18.75">
      <c r="A28" s="103">
        <v>3.9</v>
      </c>
      <c r="B28" s="86" t="s">
        <v>85</v>
      </c>
      <c r="C28" s="92">
        <v>38</v>
      </c>
      <c r="D28" s="84" t="s">
        <v>87</v>
      </c>
    </row>
    <row r="29" spans="1:29" ht="18.75">
      <c r="A29" s="104"/>
      <c r="B29" s="85"/>
      <c r="C29" s="79"/>
      <c r="D29" s="79"/>
    </row>
    <row r="30" spans="1:29" ht="18.75">
      <c r="B30" s="133" t="s">
        <v>478</v>
      </c>
      <c r="C30" s="134">
        <f>SUM('5. School Level Worksheet'!I:I)</f>
        <v>38</v>
      </c>
    </row>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6"/>
  <sheetViews>
    <sheetView zoomScale="110" zoomScaleNormal="110" workbookViewId="0">
      <selection activeCell="E6" sqref="E6"/>
    </sheetView>
  </sheetViews>
  <sheetFormatPr defaultRowHeight="15"/>
  <cols>
    <col min="1" max="1" width="26.140625" customWidth="1"/>
    <col min="2" max="2" width="13" customWidth="1"/>
    <col min="3" max="3" width="41.140625" style="21" customWidth="1"/>
    <col min="4" max="4" width="29.5703125" style="21" customWidth="1"/>
    <col min="5" max="5" width="32.5703125" style="21" customWidth="1"/>
    <col min="6" max="6" width="48.140625" style="21" customWidth="1"/>
    <col min="7" max="7" width="46.5703125" style="21" customWidth="1"/>
    <col min="8" max="8" width="41.140625" style="21" customWidth="1"/>
    <col min="9" max="9" width="33.140625" style="21" customWidth="1"/>
    <col min="10" max="10" width="10.42578125" style="21" bestFit="1" customWidth="1"/>
    <col min="13" max="13" width="29.42578125" customWidth="1"/>
    <col min="22" max="22" width="32.85546875" customWidth="1"/>
  </cols>
  <sheetData>
    <row r="1" spans="1:10" ht="15.75">
      <c r="A1" s="43" t="s">
        <v>54</v>
      </c>
    </row>
    <row r="2" spans="1:10" s="20" customFormat="1" ht="60">
      <c r="A2" s="60" t="s">
        <v>86</v>
      </c>
      <c r="B2" s="22"/>
      <c r="C2" s="23" t="s">
        <v>78</v>
      </c>
      <c r="D2" s="24" t="s">
        <v>44</v>
      </c>
      <c r="E2" s="24" t="s">
        <v>44</v>
      </c>
      <c r="F2" s="24" t="s">
        <v>44</v>
      </c>
      <c r="G2" s="69" t="s">
        <v>44</v>
      </c>
      <c r="H2" s="69" t="s">
        <v>44</v>
      </c>
      <c r="I2" s="69" t="s">
        <v>80</v>
      </c>
    </row>
    <row r="3" spans="1:10" ht="19.5" thickBot="1">
      <c r="G3" s="70"/>
      <c r="H3" s="70"/>
      <c r="I3" s="70"/>
      <c r="J3"/>
    </row>
    <row r="4" spans="1:10" ht="19.5" thickBot="1">
      <c r="A4" s="26" t="s">
        <v>42</v>
      </c>
      <c r="B4" s="27"/>
      <c r="C4" s="28"/>
      <c r="D4" s="29" t="s">
        <v>43</v>
      </c>
      <c r="E4" s="30"/>
      <c r="F4" s="30"/>
      <c r="G4" s="71"/>
      <c r="H4" s="71"/>
      <c r="I4" s="71"/>
      <c r="J4"/>
    </row>
    <row r="5" spans="1:10" s="25" customFormat="1" ht="57" thickBot="1">
      <c r="A5" s="74" t="s">
        <v>2</v>
      </c>
      <c r="B5" s="75" t="s">
        <v>3</v>
      </c>
      <c r="C5" s="75" t="s">
        <v>4</v>
      </c>
      <c r="D5" s="76" t="s">
        <v>66</v>
      </c>
      <c r="E5" s="73" t="s">
        <v>6</v>
      </c>
      <c r="F5" s="73" t="s">
        <v>72</v>
      </c>
      <c r="G5" s="72" t="s">
        <v>73</v>
      </c>
      <c r="H5" s="73" t="s">
        <v>65</v>
      </c>
      <c r="I5" s="73" t="s">
        <v>7</v>
      </c>
      <c r="J5" s="54" t="s">
        <v>70</v>
      </c>
    </row>
    <row r="6" spans="1:10">
      <c r="A6" t="s">
        <v>97</v>
      </c>
      <c r="B6" t="s">
        <v>98</v>
      </c>
      <c r="C6" s="21" t="s">
        <v>67</v>
      </c>
      <c r="D6" s="21" t="s">
        <v>5</v>
      </c>
      <c r="E6" s="21" t="s">
        <v>5</v>
      </c>
      <c r="F6" s="21" t="s">
        <v>5</v>
      </c>
      <c r="G6" s="21" t="s">
        <v>5</v>
      </c>
      <c r="H6" s="21" t="s">
        <v>45</v>
      </c>
      <c r="I6" s="21">
        <v>38</v>
      </c>
      <c r="J6" s="21">
        <v>102</v>
      </c>
    </row>
  </sheetData>
  <phoneticPr fontId="19" type="noConversion"/>
  <dataValidations count="1">
    <dataValidation type="list" allowBlank="1" showInputMessage="1" showErrorMessage="1" sqref="D6:H6"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5"/>
  <cols>
    <col min="2" max="2" width="8.5703125" style="117"/>
    <col min="3" max="3" width="113.85546875" style="118" customWidth="1"/>
    <col min="4" max="4" width="62.140625" bestFit="1" customWidth="1"/>
  </cols>
  <sheetData>
    <row r="1" spans="1:4">
      <c r="A1" t="s">
        <v>9</v>
      </c>
      <c r="B1" s="105" t="s">
        <v>70</v>
      </c>
      <c r="C1" s="106" t="s">
        <v>189</v>
      </c>
      <c r="D1" t="s">
        <v>474</v>
      </c>
    </row>
    <row r="2" spans="1:4">
      <c r="A2">
        <v>1</v>
      </c>
      <c r="B2" s="107">
        <v>31</v>
      </c>
      <c r="C2" s="108" t="s">
        <v>190</v>
      </c>
      <c r="D2" t="str">
        <f>INDEX('Funding Tables'!P:P,MATCH('Board Ventilation Strate-PY'!B2,'Funding Tables'!B:B,0))</f>
        <v>Huron-Superior Catholic District School Board</v>
      </c>
    </row>
    <row r="3" spans="1:4">
      <c r="A3">
        <f>IF(B3=B2,A2+1,1)</f>
        <v>2</v>
      </c>
      <c r="B3" s="107">
        <v>31</v>
      </c>
      <c r="C3" s="108" t="s">
        <v>191</v>
      </c>
      <c r="D3" t="str">
        <f>INDEX('Funding Tables'!P:P,MATCH('Board Ventilation Strate-PY'!B3,'Funding Tables'!B:B,0))</f>
        <v>Huron-Superior Catholic District School Board</v>
      </c>
    </row>
    <row r="4" spans="1:4">
      <c r="A4">
        <f t="shared" ref="A4:A67" si="0">IF(B4=B3,A3+1,1)</f>
        <v>3</v>
      </c>
      <c r="B4" s="107">
        <v>31</v>
      </c>
      <c r="C4" s="108" t="s">
        <v>192</v>
      </c>
      <c r="D4" t="str">
        <f>INDEX('Funding Tables'!P:P,MATCH('Board Ventilation Strate-PY'!B4,'Funding Tables'!B:B,0))</f>
        <v>Huron-Superior Catholic District School Board</v>
      </c>
    </row>
    <row r="5" spans="1:4">
      <c r="A5">
        <f t="shared" si="0"/>
        <v>4</v>
      </c>
      <c r="B5" s="107">
        <v>31</v>
      </c>
      <c r="C5" s="108" t="s">
        <v>193</v>
      </c>
      <c r="D5" t="str">
        <f>INDEX('Funding Tables'!P:P,MATCH('Board Ventilation Strate-PY'!B5,'Funding Tables'!B:B,0))</f>
        <v>Huron-Superior Catholic District School Board</v>
      </c>
    </row>
    <row r="6" spans="1:4">
      <c r="A6">
        <f t="shared" si="0"/>
        <v>1</v>
      </c>
      <c r="B6" s="107">
        <v>10</v>
      </c>
      <c r="C6" s="108" t="s">
        <v>194</v>
      </c>
      <c r="D6" t="str">
        <f>INDEX('Funding Tables'!P:P,MATCH('Board Ventilation Strate-PY'!B6,'Funding Tables'!B:B,0))</f>
        <v>Lambton Kent District School Board</v>
      </c>
    </row>
    <row r="7" spans="1:4" ht="30">
      <c r="A7">
        <f t="shared" si="0"/>
        <v>2</v>
      </c>
      <c r="B7" s="107">
        <v>10</v>
      </c>
      <c r="C7" s="108" t="s">
        <v>195</v>
      </c>
      <c r="D7" t="str">
        <f>INDEX('Funding Tables'!P:P,MATCH('Board Ventilation Strate-PY'!B7,'Funding Tables'!B:B,0))</f>
        <v>Lambton Kent District School Board</v>
      </c>
    </row>
    <row r="8" spans="1:4" ht="30">
      <c r="A8">
        <f t="shared" si="0"/>
        <v>3</v>
      </c>
      <c r="B8" s="107">
        <v>10</v>
      </c>
      <c r="C8" s="108" t="s">
        <v>196</v>
      </c>
      <c r="D8" t="str">
        <f>INDEX('Funding Tables'!P:P,MATCH('Board Ventilation Strate-PY'!B8,'Funding Tables'!B:B,0))</f>
        <v>Lambton Kent District School Board</v>
      </c>
    </row>
    <row r="9" spans="1:4" ht="30">
      <c r="A9">
        <f t="shared" si="0"/>
        <v>4</v>
      </c>
      <c r="B9" s="107">
        <v>10</v>
      </c>
      <c r="C9" s="108" t="s">
        <v>197</v>
      </c>
      <c r="D9" t="str">
        <f>INDEX('Funding Tables'!P:P,MATCH('Board Ventilation Strate-PY'!B9,'Funding Tables'!B:B,0))</f>
        <v>Lambton Kent District School Board</v>
      </c>
    </row>
    <row r="10" spans="1:4">
      <c r="A10">
        <f t="shared" si="0"/>
        <v>1</v>
      </c>
      <c r="B10" s="107">
        <v>56</v>
      </c>
      <c r="C10" s="109" t="s">
        <v>198</v>
      </c>
      <c r="D10" t="str">
        <f>INDEX('Funding Tables'!P:P,MATCH('Board Ventilation Strate-PY'!B10,'Funding Tables'!B:B,0))</f>
        <v>Conseil scolaire public du Nord-Est de l'Ontario</v>
      </c>
    </row>
    <row r="11" spans="1:4">
      <c r="A11">
        <f t="shared" si="0"/>
        <v>2</v>
      </c>
      <c r="B11" s="107">
        <v>56</v>
      </c>
      <c r="C11" s="109" t="s">
        <v>199</v>
      </c>
      <c r="D11" t="str">
        <f>INDEX('Funding Tables'!P:P,MATCH('Board Ventilation Strate-PY'!B11,'Funding Tables'!B:B,0))</f>
        <v>Conseil scolaire public du Nord-Est de l'Ontario</v>
      </c>
    </row>
    <row r="12" spans="1:4">
      <c r="A12">
        <f t="shared" si="0"/>
        <v>3</v>
      </c>
      <c r="B12" s="107">
        <v>56</v>
      </c>
      <c r="C12" s="109" t="s">
        <v>200</v>
      </c>
      <c r="D12" t="str">
        <f>INDEX('Funding Tables'!P:P,MATCH('Board Ventilation Strate-PY'!B12,'Funding Tables'!B:B,0))</f>
        <v>Conseil scolaire public du Nord-Est de l'Ontario</v>
      </c>
    </row>
    <row r="13" spans="1:4" ht="30">
      <c r="A13">
        <f t="shared" si="0"/>
        <v>4</v>
      </c>
      <c r="B13" s="107">
        <v>56</v>
      </c>
      <c r="C13" s="109" t="s">
        <v>201</v>
      </c>
      <c r="D13" t="str">
        <f>INDEX('Funding Tables'!P:P,MATCH('Board Ventilation Strate-PY'!B13,'Funding Tables'!B:B,0))</f>
        <v>Conseil scolaire public du Nord-Est de l'Ontario</v>
      </c>
    </row>
    <row r="14" spans="1:4" ht="30">
      <c r="A14">
        <f t="shared" si="0"/>
        <v>1</v>
      </c>
      <c r="B14" s="107">
        <v>103</v>
      </c>
      <c r="C14" s="108" t="s">
        <v>202</v>
      </c>
      <c r="D14" t="str">
        <f>INDEX('Funding Tables'!P:P,MATCH('Board Ventilation Strate-PY'!B14,'Funding Tables'!B:B,0))</f>
        <v>Penetanguishene Protestant Separate School Board</v>
      </c>
    </row>
    <row r="15" spans="1:4" ht="30">
      <c r="A15">
        <f t="shared" si="0"/>
        <v>2</v>
      </c>
      <c r="B15" s="107">
        <v>103</v>
      </c>
      <c r="C15" s="108" t="s">
        <v>203</v>
      </c>
      <c r="D15" t="str">
        <f>INDEX('Funding Tables'!P:P,MATCH('Board Ventilation Strate-PY'!B15,'Funding Tables'!B:B,0))</f>
        <v>Penetanguishene Protestant Separate School Board</v>
      </c>
    </row>
    <row r="16" spans="1:4">
      <c r="A16">
        <f t="shared" si="0"/>
        <v>3</v>
      </c>
      <c r="B16" s="107">
        <v>103</v>
      </c>
      <c r="C16" s="108" t="s">
        <v>204</v>
      </c>
      <c r="D16" t="str">
        <f>INDEX('Funding Tables'!P:P,MATCH('Board Ventilation Strate-PY'!B16,'Funding Tables'!B:B,0))</f>
        <v>Penetanguishene Protestant Separate School Board</v>
      </c>
    </row>
    <row r="17" spans="1:4">
      <c r="A17">
        <f t="shared" si="0"/>
        <v>4</v>
      </c>
      <c r="B17" s="107">
        <v>103</v>
      </c>
      <c r="C17" s="108" t="s">
        <v>205</v>
      </c>
      <c r="D17" t="str">
        <f>INDEX('Funding Tables'!P:P,MATCH('Board Ventilation Strate-PY'!B17,'Funding Tables'!B:B,0))</f>
        <v>Penetanguishene Protestant Separate School Board</v>
      </c>
    </row>
    <row r="18" spans="1:4">
      <c r="A18">
        <f t="shared" si="0"/>
        <v>1</v>
      </c>
      <c r="B18" s="107">
        <v>59</v>
      </c>
      <c r="C18" s="110" t="s">
        <v>206</v>
      </c>
      <c r="D18" t="str">
        <f>INDEX('Funding Tables'!P:P,MATCH('Board Ventilation Strate-PY'!B18,'Funding Tables'!B:B,0))</f>
        <v>Conseil des écoles publiques de l'Est de l'Ontario</v>
      </c>
    </row>
    <row r="19" spans="1:4" ht="30">
      <c r="A19">
        <f t="shared" si="0"/>
        <v>2</v>
      </c>
      <c r="B19" s="107">
        <v>59</v>
      </c>
      <c r="C19" s="110" t="s">
        <v>207</v>
      </c>
      <c r="D19" t="str">
        <f>INDEX('Funding Tables'!P:P,MATCH('Board Ventilation Strate-PY'!B19,'Funding Tables'!B:B,0))</f>
        <v>Conseil des écoles publiques de l'Est de l'Ontario</v>
      </c>
    </row>
    <row r="20" spans="1:4" ht="30">
      <c r="A20">
        <f t="shared" si="0"/>
        <v>3</v>
      </c>
      <c r="B20" s="107">
        <v>59</v>
      </c>
      <c r="C20" s="110" t="s">
        <v>208</v>
      </c>
      <c r="D20" t="str">
        <f>INDEX('Funding Tables'!P:P,MATCH('Board Ventilation Strate-PY'!B20,'Funding Tables'!B:B,0))</f>
        <v>Conseil des écoles publiques de l'Est de l'Ontario</v>
      </c>
    </row>
    <row r="21" spans="1:4">
      <c r="A21">
        <f t="shared" si="0"/>
        <v>4</v>
      </c>
      <c r="B21" s="107">
        <v>59</v>
      </c>
      <c r="C21" s="110" t="s">
        <v>209</v>
      </c>
      <c r="D21" t="str">
        <f>INDEX('Funding Tables'!P:P,MATCH('Board Ventilation Strate-PY'!B21,'Funding Tables'!B:B,0))</f>
        <v>Conseil des écoles publiques de l'Est de l'Ontario</v>
      </c>
    </row>
    <row r="22" spans="1:4">
      <c r="A22">
        <f t="shared" si="0"/>
        <v>1</v>
      </c>
      <c r="B22" s="107">
        <v>24</v>
      </c>
      <c r="C22" s="108" t="s">
        <v>210</v>
      </c>
      <c r="D22" t="str">
        <f>INDEX('Funding Tables'!P:P,MATCH('Board Ventilation Strate-PY'!B22,'Funding Tables'!B:B,0))</f>
        <v>Waterloo Region District School Board</v>
      </c>
    </row>
    <row r="23" spans="1:4" ht="30">
      <c r="A23">
        <f t="shared" si="0"/>
        <v>2</v>
      </c>
      <c r="B23" s="107">
        <v>24</v>
      </c>
      <c r="C23" s="108" t="s">
        <v>211</v>
      </c>
      <c r="D23" t="str">
        <f>INDEX('Funding Tables'!P:P,MATCH('Board Ventilation Strate-PY'!B23,'Funding Tables'!B:B,0))</f>
        <v>Waterloo Region District School Board</v>
      </c>
    </row>
    <row r="24" spans="1:4">
      <c r="A24">
        <f t="shared" si="0"/>
        <v>3</v>
      </c>
      <c r="B24" s="107">
        <v>24</v>
      </c>
      <c r="C24" s="108" t="s">
        <v>212</v>
      </c>
      <c r="D24" t="str">
        <f>INDEX('Funding Tables'!P:P,MATCH('Board Ventilation Strate-PY'!B24,'Funding Tables'!B:B,0))</f>
        <v>Waterloo Region District School Board</v>
      </c>
    </row>
    <row r="25" spans="1:4" ht="30">
      <c r="A25">
        <f t="shared" si="0"/>
        <v>4</v>
      </c>
      <c r="B25" s="107">
        <v>24</v>
      </c>
      <c r="C25" s="108" t="s">
        <v>213</v>
      </c>
      <c r="D25" t="str">
        <f>INDEX('Funding Tables'!P:P,MATCH('Board Ventilation Strate-PY'!B25,'Funding Tables'!B:B,0))</f>
        <v>Waterloo Region District School Board</v>
      </c>
    </row>
    <row r="26" spans="1:4" ht="30">
      <c r="A26">
        <f t="shared" si="0"/>
        <v>1</v>
      </c>
      <c r="B26" s="107">
        <v>42</v>
      </c>
      <c r="C26" s="108" t="s">
        <v>214</v>
      </c>
      <c r="D26" t="str">
        <f>INDEX('Funding Tables'!P:P,MATCH('Board Ventilation Strate-PY'!B26,'Funding Tables'!B:B,0))</f>
        <v>York Catholic District School Board</v>
      </c>
    </row>
    <row r="27" spans="1:4">
      <c r="A27">
        <f t="shared" si="0"/>
        <v>2</v>
      </c>
      <c r="B27" s="107">
        <v>42</v>
      </c>
      <c r="C27" s="108" t="s">
        <v>215</v>
      </c>
      <c r="D27" t="str">
        <f>INDEX('Funding Tables'!P:P,MATCH('Board Ventilation Strate-PY'!B27,'Funding Tables'!B:B,0))</f>
        <v>York Catholic District School Board</v>
      </c>
    </row>
    <row r="28" spans="1:4">
      <c r="A28">
        <f t="shared" si="0"/>
        <v>3</v>
      </c>
      <c r="B28" s="107">
        <v>42</v>
      </c>
      <c r="C28" s="108" t="s">
        <v>216</v>
      </c>
      <c r="D28" t="str">
        <f>INDEX('Funding Tables'!P:P,MATCH('Board Ventilation Strate-PY'!B28,'Funding Tables'!B:B,0))</f>
        <v>York Catholic District School Board</v>
      </c>
    </row>
    <row r="29" spans="1:4" ht="30">
      <c r="A29">
        <f t="shared" si="0"/>
        <v>4</v>
      </c>
      <c r="B29" s="107">
        <v>42</v>
      </c>
      <c r="C29" s="108" t="s">
        <v>217</v>
      </c>
      <c r="D29" t="str">
        <f>INDEX('Funding Tables'!P:P,MATCH('Board Ventilation Strate-PY'!B29,'Funding Tables'!B:B,0))</f>
        <v>York Catholic District School Board</v>
      </c>
    </row>
    <row r="30" spans="1:4">
      <c r="A30">
        <f t="shared" si="0"/>
        <v>1</v>
      </c>
      <c r="B30" s="107" t="s">
        <v>24</v>
      </c>
      <c r="C30" s="108" t="s">
        <v>218</v>
      </c>
      <c r="D30" t="str">
        <f>INDEX('Funding Tables'!P:P,MATCH('Board Ventilation Strate-PY'!B30,'Funding Tables'!B:B,0))</f>
        <v>Northwest Catholic District School Board</v>
      </c>
    </row>
    <row r="31" spans="1:4">
      <c r="A31">
        <f t="shared" si="0"/>
        <v>2</v>
      </c>
      <c r="B31" s="107" t="s">
        <v>24</v>
      </c>
      <c r="C31" s="108" t="s">
        <v>219</v>
      </c>
      <c r="D31" t="str">
        <f>INDEX('Funding Tables'!P:P,MATCH('Board Ventilation Strate-PY'!B31,'Funding Tables'!B:B,0))</f>
        <v>Northwest Catholic District School Board</v>
      </c>
    </row>
    <row r="32" spans="1:4" ht="30">
      <c r="A32">
        <f t="shared" si="0"/>
        <v>3</v>
      </c>
      <c r="B32" s="107" t="s">
        <v>24</v>
      </c>
      <c r="C32" s="108" t="s">
        <v>220</v>
      </c>
      <c r="D32" t="str">
        <f>INDEX('Funding Tables'!P:P,MATCH('Board Ventilation Strate-PY'!B32,'Funding Tables'!B:B,0))</f>
        <v>Northwest Catholic District School Board</v>
      </c>
    </row>
    <row r="33" spans="1:4" ht="30">
      <c r="A33">
        <f t="shared" si="0"/>
        <v>4</v>
      </c>
      <c r="B33" s="107" t="s">
        <v>24</v>
      </c>
      <c r="C33" s="108" t="s">
        <v>221</v>
      </c>
      <c r="D33" t="str">
        <f>INDEX('Funding Tables'!P:P,MATCH('Board Ventilation Strate-PY'!B33,'Funding Tables'!B:B,0))</f>
        <v>Northwest Catholic District School Board</v>
      </c>
    </row>
    <row r="34" spans="1:4" ht="30">
      <c r="A34">
        <f t="shared" si="0"/>
        <v>1</v>
      </c>
      <c r="B34" s="107">
        <v>66</v>
      </c>
      <c r="C34" s="108" t="s">
        <v>222</v>
      </c>
      <c r="D34" t="str">
        <f>INDEX('Funding Tables'!P:P,MATCH('Board Ventilation Strate-PY'!B34,'Funding Tables'!B:B,0))</f>
        <v>Conseil scolaire de district catholique du Centre-Est de l'Ontario</v>
      </c>
    </row>
    <row r="35" spans="1:4" ht="30">
      <c r="A35">
        <f t="shared" si="0"/>
        <v>2</v>
      </c>
      <c r="B35" s="107">
        <v>66</v>
      </c>
      <c r="C35" s="108" t="s">
        <v>223</v>
      </c>
      <c r="D35" t="str">
        <f>INDEX('Funding Tables'!P:P,MATCH('Board Ventilation Strate-PY'!B35,'Funding Tables'!B:B,0))</f>
        <v>Conseil scolaire de district catholique du Centre-Est de l'Ontario</v>
      </c>
    </row>
    <row r="36" spans="1:4">
      <c r="A36">
        <f t="shared" si="0"/>
        <v>3</v>
      </c>
      <c r="B36" s="107">
        <v>66</v>
      </c>
      <c r="C36" s="108" t="s">
        <v>224</v>
      </c>
      <c r="D36" t="str">
        <f>INDEX('Funding Tables'!P:P,MATCH('Board Ventilation Strate-PY'!B36,'Funding Tables'!B:B,0))</f>
        <v>Conseil scolaire de district catholique du Centre-Est de l'Ontario</v>
      </c>
    </row>
    <row r="37" spans="1:4" ht="30">
      <c r="A37">
        <f t="shared" si="0"/>
        <v>4</v>
      </c>
      <c r="B37" s="107">
        <v>66</v>
      </c>
      <c r="C37" s="108" t="s">
        <v>225</v>
      </c>
      <c r="D37" t="str">
        <f>INDEX('Funding Tables'!P:P,MATCH('Board Ventilation Strate-PY'!B37,'Funding Tables'!B:B,0))</f>
        <v>Conseil scolaire de district catholique du Centre-Est de l'Ontario</v>
      </c>
    </row>
    <row r="38" spans="1:4" ht="30">
      <c r="A38">
        <f t="shared" si="0"/>
        <v>1</v>
      </c>
      <c r="B38" s="107">
        <v>26</v>
      </c>
      <c r="C38" s="108" t="s">
        <v>226</v>
      </c>
      <c r="D38" t="str">
        <f>INDEX('Funding Tables'!P:P,MATCH('Board Ventilation Strate-PY'!B38,'Funding Tables'!B:B,0))</f>
        <v>Upper Canada District School Board</v>
      </c>
    </row>
    <row r="39" spans="1:4" ht="30">
      <c r="A39">
        <f t="shared" si="0"/>
        <v>2</v>
      </c>
      <c r="B39" s="107">
        <v>26</v>
      </c>
      <c r="C39" s="108" t="s">
        <v>227</v>
      </c>
      <c r="D39" t="str">
        <f>INDEX('Funding Tables'!P:P,MATCH('Board Ventilation Strate-PY'!B39,'Funding Tables'!B:B,0))</f>
        <v>Upper Canada District School Board</v>
      </c>
    </row>
    <row r="40" spans="1:4" ht="30">
      <c r="A40">
        <f t="shared" si="0"/>
        <v>3</v>
      </c>
      <c r="B40" s="107">
        <v>26</v>
      </c>
      <c r="C40" s="108" t="s">
        <v>228</v>
      </c>
      <c r="D40" t="str">
        <f>INDEX('Funding Tables'!P:P,MATCH('Board Ventilation Strate-PY'!B40,'Funding Tables'!B:B,0))</f>
        <v>Upper Canada District School Board</v>
      </c>
    </row>
    <row r="41" spans="1:4" ht="30">
      <c r="A41">
        <f t="shared" si="0"/>
        <v>4</v>
      </c>
      <c r="B41" s="107">
        <v>26</v>
      </c>
      <c r="C41" s="108" t="s">
        <v>229</v>
      </c>
      <c r="D41" t="str">
        <f>INDEX('Funding Tables'!P:P,MATCH('Board Ventilation Strate-PY'!B41,'Funding Tables'!B:B,0))</f>
        <v>Upper Canada District School Board</v>
      </c>
    </row>
    <row r="42" spans="1:4">
      <c r="A42">
        <f t="shared" si="0"/>
        <v>1</v>
      </c>
      <c r="B42" s="107">
        <v>53</v>
      </c>
      <c r="C42" s="108" t="s">
        <v>230</v>
      </c>
      <c r="D42" t="str">
        <f>INDEX('Funding Tables'!P:P,MATCH('Board Ventilation Strate-PY'!B42,'Funding Tables'!B:B,0))</f>
        <v>Ottawa Catholic District School Board</v>
      </c>
    </row>
    <row r="43" spans="1:4">
      <c r="A43">
        <f t="shared" si="0"/>
        <v>2</v>
      </c>
      <c r="B43" s="107">
        <v>53</v>
      </c>
      <c r="C43" s="108" t="s">
        <v>231</v>
      </c>
      <c r="D43" t="str">
        <f>INDEX('Funding Tables'!P:P,MATCH('Board Ventilation Strate-PY'!B43,'Funding Tables'!B:B,0))</f>
        <v>Ottawa Catholic District School Board</v>
      </c>
    </row>
    <row r="44" spans="1:4">
      <c r="A44">
        <f t="shared" si="0"/>
        <v>3</v>
      </c>
      <c r="B44" s="107">
        <v>53</v>
      </c>
      <c r="C44" s="108" t="s">
        <v>232</v>
      </c>
      <c r="D44" t="str">
        <f>INDEX('Funding Tables'!P:P,MATCH('Board Ventilation Strate-PY'!B44,'Funding Tables'!B:B,0))</f>
        <v>Ottawa Catholic District School Board</v>
      </c>
    </row>
    <row r="45" spans="1:4">
      <c r="A45">
        <f t="shared" si="0"/>
        <v>4</v>
      </c>
      <c r="B45" s="107">
        <v>53</v>
      </c>
      <c r="C45" s="108" t="s">
        <v>233</v>
      </c>
      <c r="D45" t="str">
        <f>INDEX('Funding Tables'!P:P,MATCH('Board Ventilation Strate-PY'!B45,'Funding Tables'!B:B,0))</f>
        <v>Ottawa Catholic District School Board</v>
      </c>
    </row>
    <row r="46" spans="1:4" ht="30">
      <c r="A46">
        <f t="shared" si="0"/>
        <v>1</v>
      </c>
      <c r="B46" s="107" t="s">
        <v>19</v>
      </c>
      <c r="C46" s="108" t="s">
        <v>234</v>
      </c>
      <c r="D46" t="str">
        <f>INDEX('Funding Tables'!P:P,MATCH('Board Ventilation Strate-PY'!B46,'Funding Tables'!B:B,0))</f>
        <v>Rainy River District School Board</v>
      </c>
    </row>
    <row r="47" spans="1:4" ht="30">
      <c r="A47">
        <f t="shared" si="0"/>
        <v>2</v>
      </c>
      <c r="B47" s="107" t="s">
        <v>19</v>
      </c>
      <c r="C47" s="108" t="s">
        <v>235</v>
      </c>
      <c r="D47" t="str">
        <f>INDEX('Funding Tables'!P:P,MATCH('Board Ventilation Strate-PY'!B47,'Funding Tables'!B:B,0))</f>
        <v>Rainy River District School Board</v>
      </c>
    </row>
    <row r="48" spans="1:4">
      <c r="A48">
        <f t="shared" si="0"/>
        <v>3</v>
      </c>
      <c r="B48" s="107" t="s">
        <v>19</v>
      </c>
      <c r="C48" s="108" t="s">
        <v>236</v>
      </c>
      <c r="D48" t="str">
        <f>INDEX('Funding Tables'!P:P,MATCH('Board Ventilation Strate-PY'!B48,'Funding Tables'!B:B,0))</f>
        <v>Rainy River District School Board</v>
      </c>
    </row>
    <row r="49" spans="1:4" ht="30">
      <c r="A49">
        <f t="shared" si="0"/>
        <v>4</v>
      </c>
      <c r="B49" s="107" t="s">
        <v>19</v>
      </c>
      <c r="C49" s="108" t="s">
        <v>237</v>
      </c>
      <c r="D49" t="str">
        <f>INDEX('Funding Tables'!P:P,MATCH('Board Ventilation Strate-PY'!B49,'Funding Tables'!B:B,0))</f>
        <v>Rainy River District School Board</v>
      </c>
    </row>
    <row r="50" spans="1:4" ht="30">
      <c r="A50">
        <f t="shared" si="0"/>
        <v>1</v>
      </c>
      <c r="B50" s="107">
        <v>41</v>
      </c>
      <c r="C50" s="111" t="s">
        <v>238</v>
      </c>
      <c r="D50" t="str">
        <f>INDEX('Funding Tables'!P:P,MATCH('Board Ventilation Strate-PY'!B50,'Funding Tables'!B:B,0))</f>
        <v>Peterborough Victoria Northumberland and Clarington Catholic DSB</v>
      </c>
    </row>
    <row r="51" spans="1:4">
      <c r="A51">
        <f t="shared" si="0"/>
        <v>2</v>
      </c>
      <c r="B51" s="107">
        <v>41</v>
      </c>
      <c r="C51" s="108" t="s">
        <v>239</v>
      </c>
      <c r="D51" t="str">
        <f>INDEX('Funding Tables'!P:P,MATCH('Board Ventilation Strate-PY'!B51,'Funding Tables'!B:B,0))</f>
        <v>Peterborough Victoria Northumberland and Clarington Catholic DSB</v>
      </c>
    </row>
    <row r="52" spans="1:4">
      <c r="A52">
        <f t="shared" si="0"/>
        <v>3</v>
      </c>
      <c r="B52" s="107">
        <v>41</v>
      </c>
      <c r="C52" s="108" t="s">
        <v>240</v>
      </c>
      <c r="D52" t="str">
        <f>INDEX('Funding Tables'!P:P,MATCH('Board Ventilation Strate-PY'!B52,'Funding Tables'!B:B,0))</f>
        <v>Peterborough Victoria Northumberland and Clarington Catholic DSB</v>
      </c>
    </row>
    <row r="53" spans="1:4">
      <c r="A53">
        <f t="shared" si="0"/>
        <v>4</v>
      </c>
      <c r="B53" s="107">
        <v>41</v>
      </c>
      <c r="C53" s="108" t="s">
        <v>241</v>
      </c>
      <c r="D53" t="str">
        <f>INDEX('Funding Tables'!P:P,MATCH('Board Ventilation Strate-PY'!B53,'Funding Tables'!B:B,0))</f>
        <v>Peterborough Victoria Northumberland and Clarington Catholic DSB</v>
      </c>
    </row>
    <row r="54" spans="1:4">
      <c r="A54">
        <f t="shared" si="0"/>
        <v>1</v>
      </c>
      <c r="B54" s="107" t="s">
        <v>27</v>
      </c>
      <c r="C54" s="108" t="s">
        <v>242</v>
      </c>
      <c r="D54" t="str">
        <f>INDEX('Funding Tables'!P:P,MATCH('Board Ventilation Strate-PY'!B54,'Funding Tables'!B:B,0))</f>
        <v>Superior North Catholic District School Board</v>
      </c>
    </row>
    <row r="55" spans="1:4">
      <c r="A55">
        <f t="shared" si="0"/>
        <v>2</v>
      </c>
      <c r="B55" s="107" t="s">
        <v>27</v>
      </c>
      <c r="C55" s="108" t="s">
        <v>243</v>
      </c>
      <c r="D55" t="str">
        <f>INDEX('Funding Tables'!P:P,MATCH('Board Ventilation Strate-PY'!B55,'Funding Tables'!B:B,0))</f>
        <v>Superior North Catholic District School Board</v>
      </c>
    </row>
    <row r="56" spans="1:4">
      <c r="A56">
        <f t="shared" si="0"/>
        <v>3</v>
      </c>
      <c r="B56" s="107" t="s">
        <v>27</v>
      </c>
      <c r="C56" s="108" t="s">
        <v>244</v>
      </c>
      <c r="D56" t="str">
        <f>INDEX('Funding Tables'!P:P,MATCH('Board Ventilation Strate-PY'!B56,'Funding Tables'!B:B,0))</f>
        <v>Superior North Catholic District School Board</v>
      </c>
    </row>
    <row r="57" spans="1:4">
      <c r="A57">
        <f t="shared" si="0"/>
        <v>4</v>
      </c>
      <c r="B57" s="107" t="s">
        <v>27</v>
      </c>
      <c r="C57" s="108" t="s">
        <v>245</v>
      </c>
      <c r="D57" t="str">
        <f>INDEX('Funding Tables'!P:P,MATCH('Board Ventilation Strate-PY'!B57,'Funding Tables'!B:B,0))</f>
        <v>Superior North Catholic District School Board</v>
      </c>
    </row>
    <row r="58" spans="1:4" ht="30">
      <c r="A58">
        <f t="shared" si="0"/>
        <v>1</v>
      </c>
      <c r="B58" s="107">
        <v>61</v>
      </c>
      <c r="C58" s="108" t="s">
        <v>246</v>
      </c>
      <c r="D58" t="str">
        <f>INDEX('Funding Tables'!P:P,MATCH('Board Ventilation Strate-PY'!B58,'Funding Tables'!B:B,0))</f>
        <v>Conseil scolaire de district catholique du Nouvel-Ontario</v>
      </c>
    </row>
    <row r="59" spans="1:4" ht="30">
      <c r="A59">
        <f t="shared" si="0"/>
        <v>2</v>
      </c>
      <c r="B59" s="107">
        <v>61</v>
      </c>
      <c r="C59" s="108" t="s">
        <v>247</v>
      </c>
      <c r="D59" t="str">
        <f>INDEX('Funding Tables'!P:P,MATCH('Board Ventilation Strate-PY'!B59,'Funding Tables'!B:B,0))</f>
        <v>Conseil scolaire de district catholique du Nouvel-Ontario</v>
      </c>
    </row>
    <row r="60" spans="1:4">
      <c r="A60">
        <f t="shared" si="0"/>
        <v>3</v>
      </c>
      <c r="B60" s="107">
        <v>61</v>
      </c>
      <c r="C60" s="108" t="s">
        <v>248</v>
      </c>
      <c r="D60" t="str">
        <f>INDEX('Funding Tables'!P:P,MATCH('Board Ventilation Strate-PY'!B60,'Funding Tables'!B:B,0))</f>
        <v>Conseil scolaire de district catholique du Nouvel-Ontario</v>
      </c>
    </row>
    <row r="61" spans="1:4">
      <c r="A61">
        <f t="shared" si="0"/>
        <v>4</v>
      </c>
      <c r="B61" s="107">
        <v>61</v>
      </c>
      <c r="C61" s="108" t="s">
        <v>249</v>
      </c>
      <c r="D61" t="str">
        <f>INDEX('Funding Tables'!P:P,MATCH('Board Ventilation Strate-PY'!B61,'Funding Tables'!B:B,0))</f>
        <v>Conseil scolaire de district catholique du Nouvel-Ontario</v>
      </c>
    </row>
    <row r="62" spans="1:4" ht="30">
      <c r="A62">
        <f t="shared" si="0"/>
        <v>1</v>
      </c>
      <c r="B62" s="107" t="s">
        <v>26</v>
      </c>
      <c r="C62" s="108" t="s">
        <v>250</v>
      </c>
      <c r="D62" t="str">
        <f>INDEX('Funding Tables'!P:P,MATCH('Board Ventilation Strate-PY'!B62,'Funding Tables'!B:B,0))</f>
        <v>Thunder Bay Catholic District School Board</v>
      </c>
    </row>
    <row r="63" spans="1:4" ht="30">
      <c r="A63">
        <f t="shared" si="0"/>
        <v>2</v>
      </c>
      <c r="B63" s="107" t="s">
        <v>26</v>
      </c>
      <c r="C63" s="108" t="s">
        <v>251</v>
      </c>
      <c r="D63" t="str">
        <f>INDEX('Funding Tables'!P:P,MATCH('Board Ventilation Strate-PY'!B63,'Funding Tables'!B:B,0))</f>
        <v>Thunder Bay Catholic District School Board</v>
      </c>
    </row>
    <row r="64" spans="1:4">
      <c r="A64">
        <f t="shared" si="0"/>
        <v>3</v>
      </c>
      <c r="B64" s="107" t="s">
        <v>26</v>
      </c>
      <c r="C64" s="108" t="s">
        <v>252</v>
      </c>
      <c r="D64" t="str">
        <f>INDEX('Funding Tables'!P:P,MATCH('Board Ventilation Strate-PY'!B64,'Funding Tables'!B:B,0))</f>
        <v>Thunder Bay Catholic District School Board</v>
      </c>
    </row>
    <row r="65" spans="1:4">
      <c r="A65">
        <f t="shared" si="0"/>
        <v>4</v>
      </c>
      <c r="B65" s="107" t="s">
        <v>26</v>
      </c>
      <c r="C65" s="108" t="s">
        <v>253</v>
      </c>
      <c r="D65" t="str">
        <f>INDEX('Funding Tables'!P:P,MATCH('Board Ventilation Strate-PY'!B65,'Funding Tables'!B:B,0))</f>
        <v>Thunder Bay Catholic District School Board</v>
      </c>
    </row>
    <row r="66" spans="1:4" ht="30">
      <c r="A66">
        <f t="shared" si="0"/>
        <v>1</v>
      </c>
      <c r="B66" s="107">
        <v>21</v>
      </c>
      <c r="C66" s="108" t="s">
        <v>254</v>
      </c>
      <c r="D66" t="str">
        <f>INDEX('Funding Tables'!P:P,MATCH('Board Ventilation Strate-PY'!B66,'Funding Tables'!B:B,0))</f>
        <v>Hamilton-Wentworth District School Board</v>
      </c>
    </row>
    <row r="67" spans="1:4" ht="30">
      <c r="A67">
        <f t="shared" si="0"/>
        <v>2</v>
      </c>
      <c r="B67" s="107">
        <v>21</v>
      </c>
      <c r="C67" s="108" t="s">
        <v>255</v>
      </c>
      <c r="D67" t="str">
        <f>INDEX('Funding Tables'!P:P,MATCH('Board Ventilation Strate-PY'!B67,'Funding Tables'!B:B,0))</f>
        <v>Hamilton-Wentworth District School Board</v>
      </c>
    </row>
    <row r="68" spans="1:4">
      <c r="A68">
        <f t="shared" ref="A68:A131" si="1">IF(B68=B67,A67+1,1)</f>
        <v>3</v>
      </c>
      <c r="B68" s="107">
        <v>21</v>
      </c>
      <c r="C68" s="108" t="s">
        <v>256</v>
      </c>
      <c r="D68" t="str">
        <f>INDEX('Funding Tables'!P:P,MATCH('Board Ventilation Strate-PY'!B68,'Funding Tables'!B:B,0))</f>
        <v>Hamilton-Wentworth District School Board</v>
      </c>
    </row>
    <row r="69" spans="1:4" ht="30">
      <c r="A69">
        <f t="shared" si="1"/>
        <v>4</v>
      </c>
      <c r="B69" s="107">
        <v>21</v>
      </c>
      <c r="C69" s="108" t="s">
        <v>257</v>
      </c>
      <c r="D69" t="str">
        <f>INDEX('Funding Tables'!P:P,MATCH('Board Ventilation Strate-PY'!B69,'Funding Tables'!B:B,0))</f>
        <v>Hamilton-Wentworth District School Board</v>
      </c>
    </row>
    <row r="70" spans="1:4" ht="30">
      <c r="A70">
        <f t="shared" si="1"/>
        <v>1</v>
      </c>
      <c r="B70" s="107">
        <v>63</v>
      </c>
      <c r="C70" s="108" t="s">
        <v>258</v>
      </c>
      <c r="D70" t="str">
        <f>INDEX('Funding Tables'!P:P,MATCH('Board Ventilation Strate-PY'!B70,'Funding Tables'!B:B,0))</f>
        <v>Conseil scolaire catholique Providence</v>
      </c>
    </row>
    <row r="71" spans="1:4">
      <c r="A71">
        <f t="shared" si="1"/>
        <v>2</v>
      </c>
      <c r="B71" s="107">
        <v>63</v>
      </c>
      <c r="C71" s="108" t="s">
        <v>259</v>
      </c>
      <c r="D71" t="str">
        <f>INDEX('Funding Tables'!P:P,MATCH('Board Ventilation Strate-PY'!B71,'Funding Tables'!B:B,0))</f>
        <v>Conseil scolaire catholique Providence</v>
      </c>
    </row>
    <row r="72" spans="1:4">
      <c r="A72">
        <f t="shared" si="1"/>
        <v>3</v>
      </c>
      <c r="B72" s="107">
        <v>63</v>
      </c>
      <c r="C72" s="108" t="s">
        <v>260</v>
      </c>
      <c r="D72" t="str">
        <f>INDEX('Funding Tables'!P:P,MATCH('Board Ventilation Strate-PY'!B72,'Funding Tables'!B:B,0))</f>
        <v>Conseil scolaire catholique Providence</v>
      </c>
    </row>
    <row r="73" spans="1:4">
      <c r="A73">
        <f t="shared" si="1"/>
        <v>4</v>
      </c>
      <c r="B73" s="107">
        <v>63</v>
      </c>
      <c r="C73" s="108" t="s">
        <v>261</v>
      </c>
      <c r="D73" t="str">
        <f>INDEX('Funding Tables'!P:P,MATCH('Board Ventilation Strate-PY'!B73,'Funding Tables'!B:B,0))</f>
        <v>Conseil scolaire catholique Providence</v>
      </c>
    </row>
    <row r="74" spans="1:4">
      <c r="A74">
        <f t="shared" si="1"/>
        <v>1</v>
      </c>
      <c r="B74" s="107">
        <v>16</v>
      </c>
      <c r="C74" s="108" t="s">
        <v>262</v>
      </c>
      <c r="D74" t="str">
        <f>INDEX('Funding Tables'!P:P,MATCH('Board Ventilation Strate-PY'!B74,'Funding Tables'!B:B,0))</f>
        <v>York Region District School Board</v>
      </c>
    </row>
    <row r="75" spans="1:4">
      <c r="A75">
        <f t="shared" si="1"/>
        <v>2</v>
      </c>
      <c r="B75" s="107">
        <v>16</v>
      </c>
      <c r="C75" s="108" t="s">
        <v>263</v>
      </c>
      <c r="D75" t="str">
        <f>INDEX('Funding Tables'!P:P,MATCH('Board Ventilation Strate-PY'!B75,'Funding Tables'!B:B,0))</f>
        <v>York Region District School Board</v>
      </c>
    </row>
    <row r="76" spans="1:4">
      <c r="A76">
        <f t="shared" si="1"/>
        <v>3</v>
      </c>
      <c r="B76" s="107">
        <v>16</v>
      </c>
      <c r="C76" s="108" t="s">
        <v>264</v>
      </c>
      <c r="D76" t="str">
        <f>INDEX('Funding Tables'!P:P,MATCH('Board Ventilation Strate-PY'!B76,'Funding Tables'!B:B,0))</f>
        <v>York Region District School Board</v>
      </c>
    </row>
    <row r="77" spans="1:4" ht="30">
      <c r="A77">
        <f t="shared" si="1"/>
        <v>4</v>
      </c>
      <c r="B77" s="107">
        <v>16</v>
      </c>
      <c r="C77" s="108" t="s">
        <v>265</v>
      </c>
      <c r="D77" t="str">
        <f>INDEX('Funding Tables'!P:P,MATCH('Board Ventilation Strate-PY'!B77,'Funding Tables'!B:B,0))</f>
        <v>York Region District School Board</v>
      </c>
    </row>
    <row r="78" spans="1:4" ht="30">
      <c r="A78">
        <f t="shared" si="1"/>
        <v>1</v>
      </c>
      <c r="B78" s="107">
        <v>38</v>
      </c>
      <c r="C78" s="108" t="s">
        <v>266</v>
      </c>
      <c r="D78" t="str">
        <f>INDEX('Funding Tables'!P:P,MATCH('Board Ventilation Strate-PY'!B78,'Funding Tables'!B:B,0))</f>
        <v>London District Catholic School Board</v>
      </c>
    </row>
    <row r="79" spans="1:4" ht="30">
      <c r="A79">
        <f t="shared" si="1"/>
        <v>2</v>
      </c>
      <c r="B79" s="107">
        <v>38</v>
      </c>
      <c r="C79" s="108" t="s">
        <v>267</v>
      </c>
      <c r="D79" t="str">
        <f>INDEX('Funding Tables'!P:P,MATCH('Board Ventilation Strate-PY'!B79,'Funding Tables'!B:B,0))</f>
        <v>London District Catholic School Board</v>
      </c>
    </row>
    <row r="80" spans="1:4" ht="30">
      <c r="A80">
        <f t="shared" si="1"/>
        <v>3</v>
      </c>
      <c r="B80" s="107">
        <v>38</v>
      </c>
      <c r="C80" s="108" t="s">
        <v>268</v>
      </c>
      <c r="D80" t="str">
        <f>INDEX('Funding Tables'!P:P,MATCH('Board Ventilation Strate-PY'!B80,'Funding Tables'!B:B,0))</f>
        <v>London District Catholic School Board</v>
      </c>
    </row>
    <row r="81" spans="1:4" ht="30">
      <c r="A81">
        <f t="shared" si="1"/>
        <v>4</v>
      </c>
      <c r="B81" s="107">
        <v>38</v>
      </c>
      <c r="C81" s="108" t="s">
        <v>269</v>
      </c>
      <c r="D81" t="str">
        <f>INDEX('Funding Tables'!P:P,MATCH('Board Ventilation Strate-PY'!B81,'Funding Tables'!B:B,0))</f>
        <v>London District Catholic School Board</v>
      </c>
    </row>
    <row r="82" spans="1:4" ht="30">
      <c r="A82">
        <f t="shared" si="1"/>
        <v>1</v>
      </c>
      <c r="B82" s="107">
        <v>14</v>
      </c>
      <c r="C82" s="108" t="s">
        <v>270</v>
      </c>
      <c r="D82" t="str">
        <f>INDEX('Funding Tables'!P:P,MATCH('Board Ventilation Strate-PY'!B82,'Funding Tables'!B:B,0))</f>
        <v>Kawartha Pine Ridge District School Board</v>
      </c>
    </row>
    <row r="83" spans="1:4">
      <c r="A83">
        <f t="shared" si="1"/>
        <v>2</v>
      </c>
      <c r="B83" s="107">
        <v>14</v>
      </c>
      <c r="C83" s="108" t="s">
        <v>271</v>
      </c>
      <c r="D83" t="str">
        <f>INDEX('Funding Tables'!P:P,MATCH('Board Ventilation Strate-PY'!B83,'Funding Tables'!B:B,0))</f>
        <v>Kawartha Pine Ridge District School Board</v>
      </c>
    </row>
    <row r="84" spans="1:4" ht="30">
      <c r="A84">
        <f t="shared" si="1"/>
        <v>3</v>
      </c>
      <c r="B84" s="107">
        <v>14</v>
      </c>
      <c r="C84" s="108" t="s">
        <v>272</v>
      </c>
      <c r="D84" t="str">
        <f>INDEX('Funding Tables'!P:P,MATCH('Board Ventilation Strate-PY'!B84,'Funding Tables'!B:B,0))</f>
        <v>Kawartha Pine Ridge District School Board</v>
      </c>
    </row>
    <row r="85" spans="1:4">
      <c r="A85">
        <f t="shared" si="1"/>
        <v>4</v>
      </c>
      <c r="B85" s="107">
        <v>14</v>
      </c>
      <c r="C85" s="108" t="s">
        <v>273</v>
      </c>
      <c r="D85" t="str">
        <f>INDEX('Funding Tables'!P:P,MATCH('Board Ventilation Strate-PY'!B85,'Funding Tables'!B:B,0))</f>
        <v>Kawartha Pine Ridge District School Board</v>
      </c>
    </row>
    <row r="86" spans="1:4">
      <c r="A86">
        <f t="shared" si="1"/>
        <v>1</v>
      </c>
      <c r="B86" s="107">
        <v>9</v>
      </c>
      <c r="C86" s="108" t="s">
        <v>274</v>
      </c>
      <c r="D86" t="str">
        <f>INDEX('Funding Tables'!P:P,MATCH('Board Ventilation Strate-PY'!B86,'Funding Tables'!B:B,0))</f>
        <v>Greater Essex County District School Board</v>
      </c>
    </row>
    <row r="87" spans="1:4" ht="30">
      <c r="A87">
        <f t="shared" si="1"/>
        <v>2</v>
      </c>
      <c r="B87" s="107">
        <v>9</v>
      </c>
      <c r="C87" s="108" t="s">
        <v>275</v>
      </c>
      <c r="D87" t="str">
        <f>INDEX('Funding Tables'!P:P,MATCH('Board Ventilation Strate-PY'!B87,'Funding Tables'!B:B,0))</f>
        <v>Greater Essex County District School Board</v>
      </c>
    </row>
    <row r="88" spans="1:4">
      <c r="A88">
        <f t="shared" si="1"/>
        <v>3</v>
      </c>
      <c r="B88" s="107">
        <v>9</v>
      </c>
      <c r="C88" s="108" t="s">
        <v>276</v>
      </c>
      <c r="D88" t="str">
        <f>INDEX('Funding Tables'!P:P,MATCH('Board Ventilation Strate-PY'!B88,'Funding Tables'!B:B,0))</f>
        <v>Greater Essex County District School Board</v>
      </c>
    </row>
    <row r="89" spans="1:4" ht="30">
      <c r="A89">
        <f t="shared" si="1"/>
        <v>4</v>
      </c>
      <c r="B89" s="107">
        <v>9</v>
      </c>
      <c r="C89" s="108" t="s">
        <v>277</v>
      </c>
      <c r="D89" t="str">
        <f>INDEX('Funding Tables'!P:P,MATCH('Board Ventilation Strate-PY'!B89,'Funding Tables'!B:B,0))</f>
        <v>Greater Essex County District School Board</v>
      </c>
    </row>
    <row r="90" spans="1:4">
      <c r="A90">
        <f t="shared" si="1"/>
        <v>1</v>
      </c>
      <c r="B90" s="107" t="s">
        <v>28</v>
      </c>
      <c r="C90" s="108" t="s">
        <v>278</v>
      </c>
      <c r="D90" t="str">
        <f>INDEX('Funding Tables'!P:P,MATCH('Board Ventilation Strate-PY'!B90,'Funding Tables'!B:B,0))</f>
        <v>Conseil scolaire de district catholique  des Grandes Rivières</v>
      </c>
    </row>
    <row r="91" spans="1:4">
      <c r="A91">
        <f t="shared" si="1"/>
        <v>2</v>
      </c>
      <c r="B91" s="107" t="s">
        <v>28</v>
      </c>
      <c r="C91" s="108" t="s">
        <v>279</v>
      </c>
      <c r="D91" t="str">
        <f>INDEX('Funding Tables'!P:P,MATCH('Board Ventilation Strate-PY'!B91,'Funding Tables'!B:B,0))</f>
        <v>Conseil scolaire de district catholique  des Grandes Rivières</v>
      </c>
    </row>
    <row r="92" spans="1:4">
      <c r="A92">
        <f t="shared" si="1"/>
        <v>3</v>
      </c>
      <c r="B92" s="107" t="s">
        <v>28</v>
      </c>
      <c r="C92" s="108" t="s">
        <v>280</v>
      </c>
      <c r="D92" t="str">
        <f>INDEX('Funding Tables'!P:P,MATCH('Board Ventilation Strate-PY'!B92,'Funding Tables'!B:B,0))</f>
        <v>Conseil scolaire de district catholique  des Grandes Rivières</v>
      </c>
    </row>
    <row r="93" spans="1:4">
      <c r="A93">
        <f t="shared" si="1"/>
        <v>4</v>
      </c>
      <c r="B93" s="107" t="s">
        <v>28</v>
      </c>
      <c r="C93" s="108" t="s">
        <v>281</v>
      </c>
      <c r="D93" t="str">
        <f>INDEX('Funding Tables'!P:P,MATCH('Board Ventilation Strate-PY'!B93,'Funding Tables'!B:B,0))</f>
        <v>Conseil scolaire de district catholique  des Grandes Rivières</v>
      </c>
    </row>
    <row r="94" spans="1:4" ht="30">
      <c r="A94">
        <f t="shared" si="1"/>
        <v>1</v>
      </c>
      <c r="B94" s="107" t="s">
        <v>29</v>
      </c>
      <c r="C94" s="108" t="s">
        <v>282</v>
      </c>
      <c r="D94" t="str">
        <f>INDEX('Funding Tables'!P:P,MATCH('Board Ventilation Strate-PY'!B94,'Funding Tables'!B:B,0))</f>
        <v>Conseil scolaire de district catholique Franco-Nord</v>
      </c>
    </row>
    <row r="95" spans="1:4" ht="30">
      <c r="A95">
        <f t="shared" si="1"/>
        <v>2</v>
      </c>
      <c r="B95" s="107" t="s">
        <v>29</v>
      </c>
      <c r="C95" s="108" t="s">
        <v>283</v>
      </c>
      <c r="D95" t="str">
        <f>INDEX('Funding Tables'!P:P,MATCH('Board Ventilation Strate-PY'!B95,'Funding Tables'!B:B,0))</f>
        <v>Conseil scolaire de district catholique Franco-Nord</v>
      </c>
    </row>
    <row r="96" spans="1:4" ht="30">
      <c r="A96">
        <f t="shared" si="1"/>
        <v>3</v>
      </c>
      <c r="B96" s="107" t="s">
        <v>29</v>
      </c>
      <c r="C96" s="108" t="s">
        <v>284</v>
      </c>
      <c r="D96" t="str">
        <f>INDEX('Funding Tables'!P:P,MATCH('Board Ventilation Strate-PY'!B96,'Funding Tables'!B:B,0))</f>
        <v>Conseil scolaire de district catholique Franco-Nord</v>
      </c>
    </row>
    <row r="97" spans="1:4">
      <c r="A97">
        <f t="shared" si="1"/>
        <v>4</v>
      </c>
      <c r="B97" s="107" t="s">
        <v>29</v>
      </c>
      <c r="C97" s="108" t="s">
        <v>285</v>
      </c>
      <c r="D97" t="str">
        <f>INDEX('Funding Tables'!P:P,MATCH('Board Ventilation Strate-PY'!B97,'Funding Tables'!B:B,0))</f>
        <v>Conseil scolaire de district catholique Franco-Nord</v>
      </c>
    </row>
    <row r="98" spans="1:4" ht="47.25">
      <c r="A98">
        <f t="shared" si="1"/>
        <v>1</v>
      </c>
      <c r="B98" s="107">
        <v>29</v>
      </c>
      <c r="C98" s="112" t="s">
        <v>286</v>
      </c>
      <c r="D98" t="str">
        <f>INDEX('Funding Tables'!P:P,MATCH('Board Ventilation Strate-PY'!B98,'Funding Tables'!B:B,0))</f>
        <v>Hastings and Prince Edward District School Board</v>
      </c>
    </row>
    <row r="99" spans="1:4" ht="31.5">
      <c r="A99">
        <f t="shared" si="1"/>
        <v>2</v>
      </c>
      <c r="B99" s="107">
        <v>29</v>
      </c>
      <c r="C99" s="113" t="s">
        <v>287</v>
      </c>
      <c r="D99" t="str">
        <f>INDEX('Funding Tables'!P:P,MATCH('Board Ventilation Strate-PY'!B99,'Funding Tables'!B:B,0))</f>
        <v>Hastings and Prince Edward District School Board</v>
      </c>
    </row>
    <row r="100" spans="1:4" ht="31.5">
      <c r="A100">
        <f t="shared" si="1"/>
        <v>3</v>
      </c>
      <c r="B100" s="107">
        <v>29</v>
      </c>
      <c r="C100" s="113" t="s">
        <v>288</v>
      </c>
      <c r="D100" t="str">
        <f>INDEX('Funding Tables'!P:P,MATCH('Board Ventilation Strate-PY'!B100,'Funding Tables'!B:B,0))</f>
        <v>Hastings and Prince Edward District School Board</v>
      </c>
    </row>
    <row r="101" spans="1:4" ht="31.5">
      <c r="A101">
        <f t="shared" si="1"/>
        <v>4</v>
      </c>
      <c r="B101" s="107">
        <v>29</v>
      </c>
      <c r="C101" s="113" t="s">
        <v>289</v>
      </c>
      <c r="D101" t="str">
        <f>INDEX('Funding Tables'!P:P,MATCH('Board Ventilation Strate-PY'!B101,'Funding Tables'!B:B,0))</f>
        <v>Hastings and Prince Edward District School Board</v>
      </c>
    </row>
    <row r="102" spans="1:4">
      <c r="A102">
        <f t="shared" si="1"/>
        <v>1</v>
      </c>
      <c r="B102" s="107">
        <v>28</v>
      </c>
      <c r="C102" s="108" t="s">
        <v>290</v>
      </c>
      <c r="D102" t="str">
        <f>INDEX('Funding Tables'!P:P,MATCH('Board Ventilation Strate-PY'!B102,'Funding Tables'!B:B,0))</f>
        <v>Renfrew County District School Board</v>
      </c>
    </row>
    <row r="103" spans="1:4">
      <c r="A103">
        <f t="shared" si="1"/>
        <v>2</v>
      </c>
      <c r="B103" s="107">
        <v>28</v>
      </c>
      <c r="C103" s="108" t="s">
        <v>291</v>
      </c>
      <c r="D103" t="str">
        <f>INDEX('Funding Tables'!P:P,MATCH('Board Ventilation Strate-PY'!B103,'Funding Tables'!B:B,0))</f>
        <v>Renfrew County District School Board</v>
      </c>
    </row>
    <row r="104" spans="1:4">
      <c r="A104">
        <f t="shared" si="1"/>
        <v>3</v>
      </c>
      <c r="B104" s="107">
        <v>28</v>
      </c>
      <c r="C104" s="108" t="s">
        <v>292</v>
      </c>
      <c r="D104" t="str">
        <f>INDEX('Funding Tables'!P:P,MATCH('Board Ventilation Strate-PY'!B104,'Funding Tables'!B:B,0))</f>
        <v>Renfrew County District School Board</v>
      </c>
    </row>
    <row r="105" spans="1:4">
      <c r="A105">
        <f t="shared" si="1"/>
        <v>4</v>
      </c>
      <c r="B105" s="107">
        <v>28</v>
      </c>
      <c r="C105" s="108" t="s">
        <v>293</v>
      </c>
      <c r="D105" t="str">
        <f>INDEX('Funding Tables'!P:P,MATCH('Board Ventilation Strate-PY'!B105,'Funding Tables'!B:B,0))</f>
        <v>Renfrew County District School Board</v>
      </c>
    </row>
    <row r="106" spans="1:4">
      <c r="A106">
        <f t="shared" si="1"/>
        <v>1</v>
      </c>
      <c r="B106" s="107">
        <v>23</v>
      </c>
      <c r="C106" s="108" t="s">
        <v>294</v>
      </c>
      <c r="D106" t="str">
        <f>INDEX('Funding Tables'!P:P,MATCH('Board Ventilation Strate-PY'!B106,'Funding Tables'!B:B,0))</f>
        <v>Grand Erie District School Board</v>
      </c>
    </row>
    <row r="107" spans="1:4">
      <c r="A107">
        <f t="shared" si="1"/>
        <v>2</v>
      </c>
      <c r="B107" s="107">
        <v>23</v>
      </c>
      <c r="C107" s="108" t="s">
        <v>295</v>
      </c>
      <c r="D107" t="str">
        <f>INDEX('Funding Tables'!P:P,MATCH('Board Ventilation Strate-PY'!B107,'Funding Tables'!B:B,0))</f>
        <v>Grand Erie District School Board</v>
      </c>
    </row>
    <row r="108" spans="1:4">
      <c r="A108">
        <f t="shared" si="1"/>
        <v>3</v>
      </c>
      <c r="B108" s="107">
        <v>23</v>
      </c>
      <c r="C108" s="108" t="s">
        <v>296</v>
      </c>
      <c r="D108" t="str">
        <f>INDEX('Funding Tables'!P:P,MATCH('Board Ventilation Strate-PY'!B108,'Funding Tables'!B:B,0))</f>
        <v>Grand Erie District School Board</v>
      </c>
    </row>
    <row r="109" spans="1:4">
      <c r="A109">
        <f t="shared" si="1"/>
        <v>4</v>
      </c>
      <c r="B109" s="107">
        <v>23</v>
      </c>
      <c r="C109" s="108" t="s">
        <v>297</v>
      </c>
      <c r="D109" t="str">
        <f>INDEX('Funding Tables'!P:P,MATCH('Board Ventilation Strate-PY'!B109,'Funding Tables'!B:B,0))</f>
        <v>Grand Erie District School Board</v>
      </c>
    </row>
    <row r="110" spans="1:4" ht="45.75">
      <c r="A110">
        <f t="shared" si="1"/>
        <v>1</v>
      </c>
      <c r="B110" s="107">
        <v>25</v>
      </c>
      <c r="C110" s="114" t="s">
        <v>298</v>
      </c>
      <c r="D110" t="str">
        <f>INDEX('Funding Tables'!P:P,MATCH('Board Ventilation Strate-PY'!B110,'Funding Tables'!B:B,0))</f>
        <v>Ottawa-Carleton District School Board</v>
      </c>
    </row>
    <row r="111" spans="1:4" ht="30">
      <c r="A111">
        <f t="shared" si="1"/>
        <v>2</v>
      </c>
      <c r="B111" s="107">
        <v>25</v>
      </c>
      <c r="C111" s="108" t="s">
        <v>299</v>
      </c>
      <c r="D111" t="str">
        <f>INDEX('Funding Tables'!P:P,MATCH('Board Ventilation Strate-PY'!B111,'Funding Tables'!B:B,0))</f>
        <v>Ottawa-Carleton District School Board</v>
      </c>
    </row>
    <row r="112" spans="1:4" ht="30">
      <c r="A112">
        <f t="shared" si="1"/>
        <v>3</v>
      </c>
      <c r="B112" s="107">
        <v>25</v>
      </c>
      <c r="C112" s="108" t="s">
        <v>300</v>
      </c>
      <c r="D112" t="str">
        <f>INDEX('Funding Tables'!P:P,MATCH('Board Ventilation Strate-PY'!B112,'Funding Tables'!B:B,0))</f>
        <v>Ottawa-Carleton District School Board</v>
      </c>
    </row>
    <row r="113" spans="1:4" ht="45">
      <c r="A113">
        <f t="shared" si="1"/>
        <v>4</v>
      </c>
      <c r="B113" s="107">
        <v>25</v>
      </c>
      <c r="C113" s="108" t="s">
        <v>301</v>
      </c>
      <c r="D113" t="str">
        <f>INDEX('Funding Tables'!P:P,MATCH('Board Ventilation Strate-PY'!B113,'Funding Tables'!B:B,0))</f>
        <v>Ottawa-Carleton District School Board</v>
      </c>
    </row>
    <row r="114" spans="1:4">
      <c r="A114">
        <f t="shared" si="1"/>
        <v>1</v>
      </c>
      <c r="B114" s="107">
        <v>39</v>
      </c>
      <c r="C114" s="108" t="s">
        <v>302</v>
      </c>
      <c r="D114" t="str">
        <f>INDEX('Funding Tables'!P:P,MATCH('Board Ventilation Strate-PY'!B114,'Funding Tables'!B:B,0))</f>
        <v>St. Clair Catholic District School Board</v>
      </c>
    </row>
    <row r="115" spans="1:4">
      <c r="A115">
        <f t="shared" si="1"/>
        <v>2</v>
      </c>
      <c r="B115" s="107">
        <v>39</v>
      </c>
      <c r="C115" s="108" t="s">
        <v>303</v>
      </c>
      <c r="D115" t="str">
        <f>INDEX('Funding Tables'!P:P,MATCH('Board Ventilation Strate-PY'!B115,'Funding Tables'!B:B,0))</f>
        <v>St. Clair Catholic District School Board</v>
      </c>
    </row>
    <row r="116" spans="1:4">
      <c r="A116">
        <f t="shared" si="1"/>
        <v>3</v>
      </c>
      <c r="B116" s="107">
        <v>39</v>
      </c>
      <c r="C116" s="108" t="s">
        <v>304</v>
      </c>
      <c r="D116" t="str">
        <f>INDEX('Funding Tables'!P:P,MATCH('Board Ventilation Strate-PY'!B116,'Funding Tables'!B:B,0))</f>
        <v>St. Clair Catholic District School Board</v>
      </c>
    </row>
    <row r="117" spans="1:4">
      <c r="A117">
        <f t="shared" si="1"/>
        <v>4</v>
      </c>
      <c r="B117" s="107">
        <v>39</v>
      </c>
      <c r="C117" s="108" t="s">
        <v>305</v>
      </c>
      <c r="D117" t="str">
        <f>INDEX('Funding Tables'!P:P,MATCH('Board Ventilation Strate-PY'!B117,'Funding Tables'!B:B,0))</f>
        <v>St. Clair Catholic District School Board</v>
      </c>
    </row>
    <row r="118" spans="1:4">
      <c r="A118">
        <f t="shared" si="1"/>
        <v>1</v>
      </c>
      <c r="B118" s="107">
        <v>27</v>
      </c>
      <c r="C118" s="108" t="s">
        <v>306</v>
      </c>
      <c r="D118" t="str">
        <f>INDEX('Funding Tables'!P:P,MATCH('Board Ventilation Strate-PY'!B118,'Funding Tables'!B:B,0))</f>
        <v>Limestone District School Board</v>
      </c>
    </row>
    <row r="119" spans="1:4" ht="30">
      <c r="A119">
        <f t="shared" si="1"/>
        <v>2</v>
      </c>
      <c r="B119" s="107">
        <v>27</v>
      </c>
      <c r="C119" s="108" t="s">
        <v>307</v>
      </c>
      <c r="D119" t="str">
        <f>INDEX('Funding Tables'!P:P,MATCH('Board Ventilation Strate-PY'!B119,'Funding Tables'!B:B,0))</f>
        <v>Limestone District School Board</v>
      </c>
    </row>
    <row r="120" spans="1:4">
      <c r="A120">
        <f t="shared" si="1"/>
        <v>3</v>
      </c>
      <c r="B120" s="107">
        <v>27</v>
      </c>
      <c r="C120" s="108" t="s">
        <v>308</v>
      </c>
      <c r="D120" t="str">
        <f>INDEX('Funding Tables'!P:P,MATCH('Board Ventilation Strate-PY'!B120,'Funding Tables'!B:B,0))</f>
        <v>Limestone District School Board</v>
      </c>
    </row>
    <row r="121" spans="1:4" ht="30">
      <c r="A121">
        <f t="shared" si="1"/>
        <v>4</v>
      </c>
      <c r="B121" s="107">
        <v>27</v>
      </c>
      <c r="C121" s="108" t="s">
        <v>309</v>
      </c>
      <c r="D121" t="str">
        <f>INDEX('Funding Tables'!P:P,MATCH('Board Ventilation Strate-PY'!B121,'Funding Tables'!B:B,0))</f>
        <v>Limestone District School Board</v>
      </c>
    </row>
    <row r="122" spans="1:4" ht="30">
      <c r="A122">
        <f t="shared" si="1"/>
        <v>1</v>
      </c>
      <c r="B122" s="107">
        <v>65</v>
      </c>
      <c r="C122" s="108" t="s">
        <v>310</v>
      </c>
      <c r="D122" t="str">
        <f>INDEX('Funding Tables'!P:P,MATCH('Board Ventilation Strate-PY'!B122,'Funding Tables'!B:B,0))</f>
        <v>Conseil scolaire de district catholique de l'Est ontarien</v>
      </c>
    </row>
    <row r="123" spans="1:4">
      <c r="A123">
        <f t="shared" si="1"/>
        <v>2</v>
      </c>
      <c r="B123" s="107">
        <v>65</v>
      </c>
      <c r="C123" s="108" t="s">
        <v>311</v>
      </c>
      <c r="D123" t="str">
        <f>INDEX('Funding Tables'!P:P,MATCH('Board Ventilation Strate-PY'!B123,'Funding Tables'!B:B,0))</f>
        <v>Conseil scolaire de district catholique de l'Est ontarien</v>
      </c>
    </row>
    <row r="124" spans="1:4" ht="30">
      <c r="A124">
        <f t="shared" si="1"/>
        <v>3</v>
      </c>
      <c r="B124" s="107">
        <v>65</v>
      </c>
      <c r="C124" s="108" t="s">
        <v>312</v>
      </c>
      <c r="D124" t="str">
        <f>INDEX('Funding Tables'!P:P,MATCH('Board Ventilation Strate-PY'!B124,'Funding Tables'!B:B,0))</f>
        <v>Conseil scolaire de district catholique de l'Est ontarien</v>
      </c>
    </row>
    <row r="125" spans="1:4">
      <c r="A125">
        <f t="shared" si="1"/>
        <v>4</v>
      </c>
      <c r="B125" s="107">
        <v>65</v>
      </c>
      <c r="C125" s="108" t="s">
        <v>313</v>
      </c>
      <c r="D125" t="str">
        <f>INDEX('Funding Tables'!P:P,MATCH('Board Ventilation Strate-PY'!B125,'Funding Tables'!B:B,0))</f>
        <v>Conseil scolaire de district catholique de l'Est ontarien</v>
      </c>
    </row>
    <row r="126" spans="1:4" ht="30">
      <c r="A126">
        <f t="shared" si="1"/>
        <v>1</v>
      </c>
      <c r="B126" s="107">
        <v>49</v>
      </c>
      <c r="C126" s="108" t="s">
        <v>314</v>
      </c>
      <c r="D126" t="str">
        <f>INDEX('Funding Tables'!P:P,MATCH('Board Ventilation Strate-PY'!B126,'Funding Tables'!B:B,0))</f>
        <v>Waterloo Catholic District School Board</v>
      </c>
    </row>
    <row r="127" spans="1:4" ht="30">
      <c r="A127">
        <f t="shared" si="1"/>
        <v>2</v>
      </c>
      <c r="B127" s="107">
        <v>49</v>
      </c>
      <c r="C127" s="108" t="s">
        <v>315</v>
      </c>
      <c r="D127" t="str">
        <f>INDEX('Funding Tables'!P:P,MATCH('Board Ventilation Strate-PY'!B127,'Funding Tables'!B:B,0))</f>
        <v>Waterloo Catholic District School Board</v>
      </c>
    </row>
    <row r="128" spans="1:4" ht="30">
      <c r="A128">
        <f t="shared" si="1"/>
        <v>3</v>
      </c>
      <c r="B128" s="107">
        <v>49</v>
      </c>
      <c r="C128" s="108" t="s">
        <v>316</v>
      </c>
      <c r="D128" t="str">
        <f>INDEX('Funding Tables'!P:P,MATCH('Board Ventilation Strate-PY'!B128,'Funding Tables'!B:B,0))</f>
        <v>Waterloo Catholic District School Board</v>
      </c>
    </row>
    <row r="129" spans="1:4" ht="30">
      <c r="A129">
        <f t="shared" si="1"/>
        <v>4</v>
      </c>
      <c r="B129" s="107">
        <v>49</v>
      </c>
      <c r="C129" s="108" t="s">
        <v>317</v>
      </c>
      <c r="D129" t="str">
        <f>INDEX('Funding Tables'!P:P,MATCH('Board Ventilation Strate-PY'!B129,'Funding Tables'!B:B,0))</f>
        <v>Waterloo Catholic District School Board</v>
      </c>
    </row>
    <row r="130" spans="1:4" ht="30">
      <c r="A130">
        <f t="shared" si="1"/>
        <v>1</v>
      </c>
      <c r="B130" s="107">
        <v>1</v>
      </c>
      <c r="C130" s="108" t="s">
        <v>318</v>
      </c>
      <c r="D130" t="str">
        <f>INDEX('Funding Tables'!P:P,MATCH('Board Ventilation Strate-PY'!B130,'Funding Tables'!B:B,0))</f>
        <v>District School Board Ontario North East</v>
      </c>
    </row>
    <row r="131" spans="1:4">
      <c r="A131">
        <f t="shared" si="1"/>
        <v>2</v>
      </c>
      <c r="B131" s="107">
        <v>1</v>
      </c>
      <c r="C131" s="108" t="s">
        <v>319</v>
      </c>
      <c r="D131" t="str">
        <f>INDEX('Funding Tables'!P:P,MATCH('Board Ventilation Strate-PY'!B131,'Funding Tables'!B:B,0))</f>
        <v>District School Board Ontario North East</v>
      </c>
    </row>
    <row r="132" spans="1:4">
      <c r="A132">
        <f t="shared" ref="A132:A195" si="2">IF(B132=B131,A131+1,1)</f>
        <v>3</v>
      </c>
      <c r="B132" s="107">
        <v>1</v>
      </c>
      <c r="C132" s="108" t="s">
        <v>320</v>
      </c>
      <c r="D132" t="str">
        <f>INDEX('Funding Tables'!P:P,MATCH('Board Ventilation Strate-PY'!B132,'Funding Tables'!B:B,0))</f>
        <v>District School Board Ontario North East</v>
      </c>
    </row>
    <row r="133" spans="1:4">
      <c r="A133">
        <f t="shared" si="2"/>
        <v>4</v>
      </c>
      <c r="B133" s="107">
        <v>1</v>
      </c>
      <c r="C133" s="108" t="s">
        <v>321</v>
      </c>
      <c r="D133" t="str">
        <f>INDEX('Funding Tables'!P:P,MATCH('Board Ventilation Strate-PY'!B133,'Funding Tables'!B:B,0))</f>
        <v>District School Board Ontario North East</v>
      </c>
    </row>
    <row r="134" spans="1:4" ht="30">
      <c r="A134">
        <f t="shared" si="2"/>
        <v>1</v>
      </c>
      <c r="B134" s="107">
        <v>3</v>
      </c>
      <c r="C134" s="108" t="s">
        <v>322</v>
      </c>
      <c r="D134" t="str">
        <f>INDEX('Funding Tables'!P:P,MATCH('Board Ventilation Strate-PY'!B134,'Funding Tables'!B:B,0))</f>
        <v>Rainbow District School Board</v>
      </c>
    </row>
    <row r="135" spans="1:4" ht="30">
      <c r="A135">
        <f t="shared" si="2"/>
        <v>2</v>
      </c>
      <c r="B135" s="107">
        <v>3</v>
      </c>
      <c r="C135" s="108" t="s">
        <v>323</v>
      </c>
      <c r="D135" t="str">
        <f>INDEX('Funding Tables'!P:P,MATCH('Board Ventilation Strate-PY'!B135,'Funding Tables'!B:B,0))</f>
        <v>Rainbow District School Board</v>
      </c>
    </row>
    <row r="136" spans="1:4" ht="30">
      <c r="A136">
        <f t="shared" si="2"/>
        <v>3</v>
      </c>
      <c r="B136" s="107">
        <v>3</v>
      </c>
      <c r="C136" s="108" t="s">
        <v>324</v>
      </c>
      <c r="D136" t="str">
        <f>INDEX('Funding Tables'!P:P,MATCH('Board Ventilation Strate-PY'!B136,'Funding Tables'!B:B,0))</f>
        <v>Rainbow District School Board</v>
      </c>
    </row>
    <row r="137" spans="1:4">
      <c r="A137">
        <f t="shared" si="2"/>
        <v>4</v>
      </c>
      <c r="B137" s="107">
        <v>3</v>
      </c>
      <c r="C137" s="108" t="s">
        <v>325</v>
      </c>
      <c r="D137" t="str">
        <f>INDEX('Funding Tables'!P:P,MATCH('Board Ventilation Strate-PY'!B137,'Funding Tables'!B:B,0))</f>
        <v>Rainbow District School Board</v>
      </c>
    </row>
    <row r="138" spans="1:4" ht="30">
      <c r="A138">
        <f t="shared" si="2"/>
        <v>1</v>
      </c>
      <c r="B138" s="107">
        <v>17</v>
      </c>
      <c r="C138" s="108" t="s">
        <v>326</v>
      </c>
      <c r="D138" t="str">
        <f>INDEX('Funding Tables'!P:P,MATCH('Board Ventilation Strate-PY'!B138,'Funding Tables'!B:B,0))</f>
        <v>Simcoe County District School Board</v>
      </c>
    </row>
    <row r="139" spans="1:4" ht="33">
      <c r="A139">
        <f t="shared" si="2"/>
        <v>2</v>
      </c>
      <c r="B139" s="107">
        <v>17</v>
      </c>
      <c r="C139" s="108" t="s">
        <v>327</v>
      </c>
      <c r="D139" t="str">
        <f>INDEX('Funding Tables'!P:P,MATCH('Board Ventilation Strate-PY'!B139,'Funding Tables'!B:B,0))</f>
        <v>Simcoe County District School Board</v>
      </c>
    </row>
    <row r="140" spans="1:4" ht="30">
      <c r="A140">
        <f t="shared" si="2"/>
        <v>3</v>
      </c>
      <c r="B140" s="107">
        <v>17</v>
      </c>
      <c r="C140" s="108" t="s">
        <v>328</v>
      </c>
      <c r="D140" t="str">
        <f>INDEX('Funding Tables'!P:P,MATCH('Board Ventilation Strate-PY'!B140,'Funding Tables'!B:B,0))</f>
        <v>Simcoe County District School Board</v>
      </c>
    </row>
    <row r="141" spans="1:4" ht="30">
      <c r="A141">
        <f t="shared" si="2"/>
        <v>4</v>
      </c>
      <c r="B141" s="107">
        <v>17</v>
      </c>
      <c r="C141" s="108" t="s">
        <v>329</v>
      </c>
      <c r="D141" t="str">
        <f>INDEX('Funding Tables'!P:P,MATCH('Board Ventilation Strate-PY'!B141,'Funding Tables'!B:B,0))</f>
        <v>Simcoe County District School Board</v>
      </c>
    </row>
    <row r="142" spans="1:4">
      <c r="A142">
        <f t="shared" si="2"/>
        <v>1</v>
      </c>
      <c r="B142" s="107">
        <v>50</v>
      </c>
      <c r="C142" s="108" t="s">
        <v>330</v>
      </c>
      <c r="D142" t="str">
        <f>INDEX('Funding Tables'!P:P,MATCH('Board Ventilation Strate-PY'!B142,'Funding Tables'!B:B,0))</f>
        <v>Niagara Catholic District School Board</v>
      </c>
    </row>
    <row r="143" spans="1:4">
      <c r="A143">
        <f t="shared" si="2"/>
        <v>2</v>
      </c>
      <c r="B143" s="107">
        <v>50</v>
      </c>
      <c r="C143" s="108" t="s">
        <v>331</v>
      </c>
      <c r="D143" t="str">
        <f>INDEX('Funding Tables'!P:P,MATCH('Board Ventilation Strate-PY'!B143,'Funding Tables'!B:B,0))</f>
        <v>Niagara Catholic District School Board</v>
      </c>
    </row>
    <row r="144" spans="1:4">
      <c r="A144">
        <f t="shared" si="2"/>
        <v>3</v>
      </c>
      <c r="B144" s="107">
        <v>50</v>
      </c>
      <c r="C144" s="108" t="s">
        <v>332</v>
      </c>
      <c r="D144" t="str">
        <f>INDEX('Funding Tables'!P:P,MATCH('Board Ventilation Strate-PY'!B144,'Funding Tables'!B:B,0))</f>
        <v>Niagara Catholic District School Board</v>
      </c>
    </row>
    <row r="145" spans="1:4">
      <c r="A145">
        <f t="shared" si="2"/>
        <v>4</v>
      </c>
      <c r="B145" s="107">
        <v>50</v>
      </c>
      <c r="C145" s="108" t="s">
        <v>333</v>
      </c>
      <c r="D145" t="str">
        <f>INDEX('Funding Tables'!P:P,MATCH('Board Ventilation Strate-PY'!B145,'Funding Tables'!B:B,0))</f>
        <v>Niagara Catholic District School Board</v>
      </c>
    </row>
    <row r="146" spans="1:4" ht="75">
      <c r="A146">
        <f t="shared" si="2"/>
        <v>1</v>
      </c>
      <c r="B146" s="107">
        <v>44</v>
      </c>
      <c r="C146" s="111" t="s">
        <v>334</v>
      </c>
      <c r="D146" t="str">
        <f>INDEX('Funding Tables'!P:P,MATCH('Board Ventilation Strate-PY'!B146,'Funding Tables'!B:B,0))</f>
        <v>Simcoe Muskoka Catholic District School Board</v>
      </c>
    </row>
    <row r="147" spans="1:4" ht="90">
      <c r="A147">
        <f t="shared" si="2"/>
        <v>2</v>
      </c>
      <c r="B147" s="107">
        <v>44</v>
      </c>
      <c r="C147" s="111" t="s">
        <v>335</v>
      </c>
      <c r="D147" t="str">
        <f>INDEX('Funding Tables'!P:P,MATCH('Board Ventilation Strate-PY'!B147,'Funding Tables'!B:B,0))</f>
        <v>Simcoe Muskoka Catholic District School Board</v>
      </c>
    </row>
    <row r="148" spans="1:4" ht="45">
      <c r="A148">
        <f t="shared" si="2"/>
        <v>3</v>
      </c>
      <c r="B148" s="107">
        <v>44</v>
      </c>
      <c r="C148" s="111" t="s">
        <v>336</v>
      </c>
      <c r="D148" t="str">
        <f>INDEX('Funding Tables'!P:P,MATCH('Board Ventilation Strate-PY'!B148,'Funding Tables'!B:B,0))</f>
        <v>Simcoe Muskoka Catholic District School Board</v>
      </c>
    </row>
    <row r="149" spans="1:4" ht="60">
      <c r="A149">
        <f t="shared" si="2"/>
        <v>4</v>
      </c>
      <c r="B149" s="107">
        <v>44</v>
      </c>
      <c r="C149" s="108" t="s">
        <v>337</v>
      </c>
      <c r="D149" t="str">
        <f>INDEX('Funding Tables'!P:P,MATCH('Board Ventilation Strate-PY'!B149,'Funding Tables'!B:B,0))</f>
        <v>Simcoe Muskoka Catholic District School Board</v>
      </c>
    </row>
    <row r="150" spans="1:4" ht="30">
      <c r="A150">
        <f t="shared" si="2"/>
        <v>1</v>
      </c>
      <c r="B150" s="107">
        <v>13</v>
      </c>
      <c r="C150" s="108" t="s">
        <v>338</v>
      </c>
      <c r="D150" t="str">
        <f>INDEX('Funding Tables'!P:P,MATCH('Board Ventilation Strate-PY'!B150,'Funding Tables'!B:B,0))</f>
        <v>Durham District School Board</v>
      </c>
    </row>
    <row r="151" spans="1:4" ht="30">
      <c r="A151">
        <f t="shared" si="2"/>
        <v>2</v>
      </c>
      <c r="B151" s="107">
        <v>13</v>
      </c>
      <c r="C151" s="108" t="s">
        <v>339</v>
      </c>
      <c r="D151" t="str">
        <f>INDEX('Funding Tables'!P:P,MATCH('Board Ventilation Strate-PY'!B151,'Funding Tables'!B:B,0))</f>
        <v>Durham District School Board</v>
      </c>
    </row>
    <row r="152" spans="1:4" ht="30">
      <c r="A152">
        <f t="shared" si="2"/>
        <v>3</v>
      </c>
      <c r="B152" s="107">
        <v>13</v>
      </c>
      <c r="C152" s="108" t="s">
        <v>340</v>
      </c>
      <c r="D152" t="str">
        <f>INDEX('Funding Tables'!P:P,MATCH('Board Ventilation Strate-PY'!B152,'Funding Tables'!B:B,0))</f>
        <v>Durham District School Board</v>
      </c>
    </row>
    <row r="153" spans="1:4" ht="30">
      <c r="A153">
        <f t="shared" si="2"/>
        <v>4</v>
      </c>
      <c r="B153" s="107">
        <v>13</v>
      </c>
      <c r="C153" s="108" t="s">
        <v>341</v>
      </c>
      <c r="D153" t="str">
        <f>INDEX('Funding Tables'!P:P,MATCH('Board Ventilation Strate-PY'!B153,'Funding Tables'!B:B,0))</f>
        <v>Durham District School Board</v>
      </c>
    </row>
    <row r="154" spans="1:4">
      <c r="A154">
        <f t="shared" si="2"/>
        <v>1</v>
      </c>
      <c r="B154" s="107" t="s">
        <v>20</v>
      </c>
      <c r="C154" s="108" t="s">
        <v>342</v>
      </c>
      <c r="D154" t="str">
        <f>INDEX('Funding Tables'!P:P,MATCH('Board Ventilation Strate-PY'!B154,'Funding Tables'!B:B,0))</f>
        <v>Lakehead District School Board</v>
      </c>
    </row>
    <row r="155" spans="1:4">
      <c r="A155">
        <f t="shared" si="2"/>
        <v>2</v>
      </c>
      <c r="B155" s="107" t="s">
        <v>20</v>
      </c>
      <c r="C155" s="108" t="s">
        <v>343</v>
      </c>
      <c r="D155" t="str">
        <f>INDEX('Funding Tables'!P:P,MATCH('Board Ventilation Strate-PY'!B155,'Funding Tables'!B:B,0))</f>
        <v>Lakehead District School Board</v>
      </c>
    </row>
    <row r="156" spans="1:4">
      <c r="A156">
        <f t="shared" si="2"/>
        <v>3</v>
      </c>
      <c r="B156" s="107" t="s">
        <v>20</v>
      </c>
      <c r="C156" s="108" t="s">
        <v>344</v>
      </c>
      <c r="D156" t="str">
        <f>INDEX('Funding Tables'!P:P,MATCH('Board Ventilation Strate-PY'!B156,'Funding Tables'!B:B,0))</f>
        <v>Lakehead District School Board</v>
      </c>
    </row>
    <row r="157" spans="1:4">
      <c r="A157">
        <f t="shared" si="2"/>
        <v>4</v>
      </c>
      <c r="B157" s="107" t="s">
        <v>20</v>
      </c>
      <c r="C157" s="108" t="s">
        <v>345</v>
      </c>
      <c r="D157" t="str">
        <f>INDEX('Funding Tables'!P:P,MATCH('Board Ventilation Strate-PY'!B157,'Funding Tables'!B:B,0))</f>
        <v>Lakehead District School Board</v>
      </c>
    </row>
    <row r="158" spans="1:4">
      <c r="A158">
        <f t="shared" si="2"/>
        <v>1</v>
      </c>
      <c r="B158" s="107">
        <v>100</v>
      </c>
      <c r="C158" s="108" t="s">
        <v>346</v>
      </c>
      <c r="D158" t="str">
        <f>INDEX('Funding Tables'!P:P,MATCH('Board Ventilation Strate-PY'!B158,'Funding Tables'!B:B,0))</f>
        <v>James Bay Lowlands Secondary School Board</v>
      </c>
    </row>
    <row r="159" spans="1:4">
      <c r="A159">
        <f t="shared" si="2"/>
        <v>2</v>
      </c>
      <c r="B159" s="107">
        <v>100</v>
      </c>
      <c r="C159" s="108" t="s">
        <v>347</v>
      </c>
      <c r="D159" t="str">
        <f>INDEX('Funding Tables'!P:P,MATCH('Board Ventilation Strate-PY'!B159,'Funding Tables'!B:B,0))</f>
        <v>James Bay Lowlands Secondary School Board</v>
      </c>
    </row>
    <row r="160" spans="1:4">
      <c r="A160">
        <f t="shared" si="2"/>
        <v>3</v>
      </c>
      <c r="B160" s="107">
        <v>100</v>
      </c>
      <c r="C160" s="108" t="s">
        <v>348</v>
      </c>
      <c r="D160" t="str">
        <f>INDEX('Funding Tables'!P:P,MATCH('Board Ventilation Strate-PY'!B160,'Funding Tables'!B:B,0))</f>
        <v>James Bay Lowlands Secondary School Board</v>
      </c>
    </row>
    <row r="161" spans="1:4">
      <c r="A161">
        <f t="shared" si="2"/>
        <v>4</v>
      </c>
      <c r="B161" s="107">
        <v>100</v>
      </c>
      <c r="C161" s="108" t="s">
        <v>349</v>
      </c>
      <c r="D161" t="str">
        <f>INDEX('Funding Tables'!P:P,MATCH('Board Ventilation Strate-PY'!B161,'Funding Tables'!B:B,0))</f>
        <v>James Bay Lowlands Secondary School Board</v>
      </c>
    </row>
    <row r="162" spans="1:4" ht="30">
      <c r="A162">
        <f t="shared" si="2"/>
        <v>1</v>
      </c>
      <c r="B162" s="107">
        <v>18</v>
      </c>
      <c r="C162" s="115" t="s">
        <v>350</v>
      </c>
      <c r="D162" t="str">
        <f>INDEX('Funding Tables'!P:P,MATCH('Board Ventilation Strate-PY'!B162,'Funding Tables'!B:B,0))</f>
        <v>Upper Grand District School Board</v>
      </c>
    </row>
    <row r="163" spans="1:4" ht="30">
      <c r="A163">
        <f t="shared" si="2"/>
        <v>2</v>
      </c>
      <c r="B163" s="107">
        <v>18</v>
      </c>
      <c r="C163" s="115" t="s">
        <v>351</v>
      </c>
      <c r="D163" t="str">
        <f>INDEX('Funding Tables'!P:P,MATCH('Board Ventilation Strate-PY'!B163,'Funding Tables'!B:B,0))</f>
        <v>Upper Grand District School Board</v>
      </c>
    </row>
    <row r="164" spans="1:4" ht="30">
      <c r="A164">
        <f t="shared" si="2"/>
        <v>3</v>
      </c>
      <c r="B164" s="107">
        <v>18</v>
      </c>
      <c r="C164" s="115" t="s">
        <v>352</v>
      </c>
      <c r="D164" t="str">
        <f>INDEX('Funding Tables'!P:P,MATCH('Board Ventilation Strate-PY'!B164,'Funding Tables'!B:B,0))</f>
        <v>Upper Grand District School Board</v>
      </c>
    </row>
    <row r="165" spans="1:4" ht="30">
      <c r="A165">
        <f t="shared" si="2"/>
        <v>4</v>
      </c>
      <c r="B165" s="107">
        <v>18</v>
      </c>
      <c r="C165" s="115" t="s">
        <v>353</v>
      </c>
      <c r="D165" t="str">
        <f>INDEX('Funding Tables'!P:P,MATCH('Board Ventilation Strate-PY'!B165,'Funding Tables'!B:B,0))</f>
        <v>Upper Grand District School Board</v>
      </c>
    </row>
    <row r="166" spans="1:4">
      <c r="A166">
        <f t="shared" si="2"/>
        <v>1</v>
      </c>
      <c r="B166" s="107">
        <v>22</v>
      </c>
      <c r="C166" s="108" t="s">
        <v>354</v>
      </c>
      <c r="D166" t="str">
        <f>INDEX('Funding Tables'!P:P,MATCH('Board Ventilation Strate-PY'!B166,'Funding Tables'!B:B,0))</f>
        <v>District School Board of Niagara</v>
      </c>
    </row>
    <row r="167" spans="1:4">
      <c r="A167">
        <f t="shared" si="2"/>
        <v>2</v>
      </c>
      <c r="B167" s="107">
        <v>22</v>
      </c>
      <c r="C167" s="108" t="s">
        <v>355</v>
      </c>
      <c r="D167" t="str">
        <f>INDEX('Funding Tables'!P:P,MATCH('Board Ventilation Strate-PY'!B167,'Funding Tables'!B:B,0))</f>
        <v>District School Board of Niagara</v>
      </c>
    </row>
    <row r="168" spans="1:4">
      <c r="A168">
        <f t="shared" si="2"/>
        <v>3</v>
      </c>
      <c r="B168" s="107">
        <v>22</v>
      </c>
      <c r="C168" s="108" t="s">
        <v>356</v>
      </c>
      <c r="D168" t="str">
        <f>INDEX('Funding Tables'!P:P,MATCH('Board Ventilation Strate-PY'!B168,'Funding Tables'!B:B,0))</f>
        <v>District School Board of Niagara</v>
      </c>
    </row>
    <row r="169" spans="1:4">
      <c r="A169">
        <f t="shared" si="2"/>
        <v>4</v>
      </c>
      <c r="B169" s="107">
        <v>22</v>
      </c>
      <c r="C169" s="108" t="s">
        <v>357</v>
      </c>
      <c r="D169" t="str">
        <f>INDEX('Funding Tables'!P:P,MATCH('Board Ventilation Strate-PY'!B169,'Funding Tables'!B:B,0))</f>
        <v>District School Board of Niagara</v>
      </c>
    </row>
    <row r="170" spans="1:4" ht="30">
      <c r="A170">
        <f t="shared" si="2"/>
        <v>1</v>
      </c>
      <c r="B170" s="107">
        <v>46</v>
      </c>
      <c r="C170" s="116" t="s">
        <v>358</v>
      </c>
      <c r="D170" t="str">
        <f>INDEX('Funding Tables'!P:P,MATCH('Board Ventilation Strate-PY'!B170,'Funding Tables'!B:B,0))</f>
        <v>Halton Catholic District School Board</v>
      </c>
    </row>
    <row r="171" spans="1:4" ht="30">
      <c r="A171">
        <f t="shared" si="2"/>
        <v>2</v>
      </c>
      <c r="B171" s="107">
        <v>46</v>
      </c>
      <c r="C171" s="116" t="s">
        <v>359</v>
      </c>
      <c r="D171" t="str">
        <f>INDEX('Funding Tables'!P:P,MATCH('Board Ventilation Strate-PY'!B171,'Funding Tables'!B:B,0))</f>
        <v>Halton Catholic District School Board</v>
      </c>
    </row>
    <row r="172" spans="1:4">
      <c r="A172">
        <f t="shared" si="2"/>
        <v>3</v>
      </c>
      <c r="B172" s="107">
        <v>46</v>
      </c>
      <c r="C172" s="116" t="s">
        <v>360</v>
      </c>
      <c r="D172" t="str">
        <f>INDEX('Funding Tables'!P:P,MATCH('Board Ventilation Strate-PY'!B172,'Funding Tables'!B:B,0))</f>
        <v>Halton Catholic District School Board</v>
      </c>
    </row>
    <row r="173" spans="1:4">
      <c r="A173">
        <f t="shared" si="2"/>
        <v>4</v>
      </c>
      <c r="B173" s="107">
        <v>46</v>
      </c>
      <c r="C173" s="116" t="s">
        <v>361</v>
      </c>
      <c r="D173" t="str">
        <f>INDEX('Funding Tables'!P:P,MATCH('Board Ventilation Strate-PY'!B173,'Funding Tables'!B:B,0))</f>
        <v>Halton Catholic District School Board</v>
      </c>
    </row>
    <row r="174" spans="1:4">
      <c r="A174">
        <f t="shared" si="2"/>
        <v>1</v>
      </c>
      <c r="B174" s="107">
        <v>32</v>
      </c>
      <c r="C174" s="108" t="s">
        <v>362</v>
      </c>
      <c r="D174" t="str">
        <f>INDEX('Funding Tables'!P:P,MATCH('Board Ventilation Strate-PY'!B174,'Funding Tables'!B:B,0))</f>
        <v>Sudbury Catholic District School Board</v>
      </c>
    </row>
    <row r="175" spans="1:4" ht="30">
      <c r="A175">
        <f t="shared" si="2"/>
        <v>2</v>
      </c>
      <c r="B175" s="107">
        <v>32</v>
      </c>
      <c r="C175" s="108" t="s">
        <v>363</v>
      </c>
      <c r="D175" t="str">
        <f>INDEX('Funding Tables'!P:P,MATCH('Board Ventilation Strate-PY'!B175,'Funding Tables'!B:B,0))</f>
        <v>Sudbury Catholic District School Board</v>
      </c>
    </row>
    <row r="176" spans="1:4">
      <c r="A176">
        <f t="shared" si="2"/>
        <v>3</v>
      </c>
      <c r="B176" s="107">
        <v>32</v>
      </c>
      <c r="C176" s="108" t="s">
        <v>364</v>
      </c>
      <c r="D176" t="str">
        <f>INDEX('Funding Tables'!P:P,MATCH('Board Ventilation Strate-PY'!B176,'Funding Tables'!B:B,0))</f>
        <v>Sudbury Catholic District School Board</v>
      </c>
    </row>
    <row r="177" spans="1:4">
      <c r="A177">
        <f t="shared" si="2"/>
        <v>4</v>
      </c>
      <c r="B177" s="107">
        <v>32</v>
      </c>
      <c r="C177" s="108" t="s">
        <v>365</v>
      </c>
      <c r="D177" t="str">
        <f>INDEX('Funding Tables'!P:P,MATCH('Board Ventilation Strate-PY'!B177,'Funding Tables'!B:B,0))</f>
        <v>Sudbury Catholic District School Board</v>
      </c>
    </row>
    <row r="178" spans="1:4">
      <c r="A178">
        <f t="shared" si="2"/>
        <v>1</v>
      </c>
      <c r="B178" s="107">
        <v>35</v>
      </c>
      <c r="C178" s="108" t="s">
        <v>366</v>
      </c>
      <c r="D178" t="str">
        <f>INDEX('Funding Tables'!P:P,MATCH('Board Ventilation Strate-PY'!B178,'Funding Tables'!B:B,0))</f>
        <v>Bruce-Grey Catholic District School Board</v>
      </c>
    </row>
    <row r="179" spans="1:4">
      <c r="A179">
        <f t="shared" si="2"/>
        <v>2</v>
      </c>
      <c r="B179" s="107">
        <v>35</v>
      </c>
      <c r="C179" s="108" t="s">
        <v>367</v>
      </c>
      <c r="D179" t="str">
        <f>INDEX('Funding Tables'!P:P,MATCH('Board Ventilation Strate-PY'!B179,'Funding Tables'!B:B,0))</f>
        <v>Bruce-Grey Catholic District School Board</v>
      </c>
    </row>
    <row r="180" spans="1:4">
      <c r="A180">
        <f t="shared" si="2"/>
        <v>3</v>
      </c>
      <c r="B180" s="107">
        <v>35</v>
      </c>
      <c r="C180" s="108" t="s">
        <v>368</v>
      </c>
      <c r="D180" t="str">
        <f>INDEX('Funding Tables'!P:P,MATCH('Board Ventilation Strate-PY'!B180,'Funding Tables'!B:B,0))</f>
        <v>Bruce-Grey Catholic District School Board</v>
      </c>
    </row>
    <row r="181" spans="1:4">
      <c r="A181">
        <f t="shared" si="2"/>
        <v>4</v>
      </c>
      <c r="B181" s="107">
        <v>35</v>
      </c>
      <c r="C181" s="108" t="s">
        <v>369</v>
      </c>
      <c r="D181" t="str">
        <f>INDEX('Funding Tables'!P:P,MATCH('Board Ventilation Strate-PY'!B181,'Funding Tables'!B:B,0))</f>
        <v>Bruce-Grey Catholic District School Board</v>
      </c>
    </row>
    <row r="182" spans="1:4">
      <c r="A182">
        <f t="shared" si="2"/>
        <v>1</v>
      </c>
      <c r="B182" s="107">
        <v>57</v>
      </c>
      <c r="C182" s="108" t="s">
        <v>370</v>
      </c>
      <c r="D182" t="str">
        <f>INDEX('Funding Tables'!P:P,MATCH('Board Ventilation Strate-PY'!B182,'Funding Tables'!B:B,0))</f>
        <v>Conseil scolaire public du Grand Nord de l’Ontario</v>
      </c>
    </row>
    <row r="183" spans="1:4" ht="30">
      <c r="A183">
        <f t="shared" si="2"/>
        <v>2</v>
      </c>
      <c r="B183" s="107">
        <v>57</v>
      </c>
      <c r="C183" s="108" t="s">
        <v>371</v>
      </c>
      <c r="D183" t="str">
        <f>INDEX('Funding Tables'!P:P,MATCH('Board Ventilation Strate-PY'!B183,'Funding Tables'!B:B,0))</f>
        <v>Conseil scolaire public du Grand Nord de l’Ontario</v>
      </c>
    </row>
    <row r="184" spans="1:4">
      <c r="A184">
        <f t="shared" si="2"/>
        <v>3</v>
      </c>
      <c r="B184" s="107">
        <v>57</v>
      </c>
      <c r="C184" s="108" t="s">
        <v>372</v>
      </c>
      <c r="D184" t="str">
        <f>INDEX('Funding Tables'!P:P,MATCH('Board Ventilation Strate-PY'!B184,'Funding Tables'!B:B,0))</f>
        <v>Conseil scolaire public du Grand Nord de l’Ontario</v>
      </c>
    </row>
    <row r="185" spans="1:4">
      <c r="A185">
        <f t="shared" si="2"/>
        <v>4</v>
      </c>
      <c r="B185" s="107">
        <v>57</v>
      </c>
      <c r="C185" s="108" t="s">
        <v>373</v>
      </c>
      <c r="D185" t="str">
        <f>INDEX('Funding Tables'!P:P,MATCH('Board Ventilation Strate-PY'!B185,'Funding Tables'!B:B,0))</f>
        <v>Conseil scolaire public du Grand Nord de l’Ontario</v>
      </c>
    </row>
    <row r="186" spans="1:4" ht="15.75">
      <c r="A186">
        <f t="shared" si="2"/>
        <v>1</v>
      </c>
      <c r="B186" s="107">
        <v>37</v>
      </c>
      <c r="C186" s="112" t="s">
        <v>374</v>
      </c>
      <c r="D186" t="str">
        <f>INDEX('Funding Tables'!P:P,MATCH('Board Ventilation Strate-PY'!B186,'Funding Tables'!B:B,0))</f>
        <v>Windsor-Essex Catholic District School Board</v>
      </c>
    </row>
    <row r="187" spans="1:4" ht="15.75">
      <c r="A187">
        <f t="shared" si="2"/>
        <v>2</v>
      </c>
      <c r="B187" s="107">
        <v>37</v>
      </c>
      <c r="C187" s="112" t="s">
        <v>375</v>
      </c>
      <c r="D187" t="str">
        <f>INDEX('Funding Tables'!P:P,MATCH('Board Ventilation Strate-PY'!B187,'Funding Tables'!B:B,0))</f>
        <v>Windsor-Essex Catholic District School Board</v>
      </c>
    </row>
    <row r="188" spans="1:4" ht="31.5">
      <c r="A188">
        <f t="shared" si="2"/>
        <v>3</v>
      </c>
      <c r="B188" s="107">
        <v>37</v>
      </c>
      <c r="C188" s="112" t="s">
        <v>376</v>
      </c>
      <c r="D188" t="str">
        <f>INDEX('Funding Tables'!P:P,MATCH('Board Ventilation Strate-PY'!B188,'Funding Tables'!B:B,0))</f>
        <v>Windsor-Essex Catholic District School Board</v>
      </c>
    </row>
    <row r="189" spans="1:4" ht="31.5">
      <c r="A189">
        <f t="shared" si="2"/>
        <v>4</v>
      </c>
      <c r="B189" s="107">
        <v>37</v>
      </c>
      <c r="C189" s="112" t="s">
        <v>377</v>
      </c>
      <c r="D189" t="str">
        <f>INDEX('Funding Tables'!P:P,MATCH('Board Ventilation Strate-PY'!B189,'Funding Tables'!B:B,0))</f>
        <v>Windsor-Essex Catholic District School Board</v>
      </c>
    </row>
    <row r="190" spans="1:4" ht="47.25">
      <c r="A190">
        <f t="shared" si="2"/>
        <v>5</v>
      </c>
      <c r="B190" s="107">
        <v>37</v>
      </c>
      <c r="C190" s="112" t="s">
        <v>378</v>
      </c>
      <c r="D190" t="str">
        <f>INDEX('Funding Tables'!P:P,MATCH('Board Ventilation Strate-PY'!B190,'Funding Tables'!B:B,0))</f>
        <v>Windsor-Essex Catholic District School Board</v>
      </c>
    </row>
    <row r="191" spans="1:4" ht="31.5">
      <c r="A191">
        <f t="shared" si="2"/>
        <v>6</v>
      </c>
      <c r="B191" s="107">
        <v>37</v>
      </c>
      <c r="C191" s="112" t="s">
        <v>379</v>
      </c>
      <c r="D191" t="str">
        <f>INDEX('Funding Tables'!P:P,MATCH('Board Ventilation Strate-PY'!B191,'Funding Tables'!B:B,0))</f>
        <v>Windsor-Essex Catholic District School Board</v>
      </c>
    </row>
    <row r="192" spans="1:4" ht="30">
      <c r="A192">
        <f t="shared" si="2"/>
        <v>1</v>
      </c>
      <c r="B192" s="107" t="s">
        <v>23</v>
      </c>
      <c r="C192" s="108" t="s">
        <v>380</v>
      </c>
      <c r="D192" t="str">
        <f>INDEX('Funding Tables'!P:P,MATCH('Board Ventilation Strate-PY'!B192,'Funding Tables'!B:B,0))</f>
        <v>Nipissing-Parry Sound Catholic District School Board</v>
      </c>
    </row>
    <row r="193" spans="1:4">
      <c r="A193">
        <f t="shared" si="2"/>
        <v>2</v>
      </c>
      <c r="B193" s="107" t="s">
        <v>23</v>
      </c>
      <c r="C193" s="108" t="s">
        <v>381</v>
      </c>
      <c r="D193" t="str">
        <f>INDEX('Funding Tables'!P:P,MATCH('Board Ventilation Strate-PY'!B193,'Funding Tables'!B:B,0))</f>
        <v>Nipissing-Parry Sound Catholic District School Board</v>
      </c>
    </row>
    <row r="194" spans="1:4">
      <c r="A194">
        <f t="shared" si="2"/>
        <v>3</v>
      </c>
      <c r="B194" s="107" t="s">
        <v>23</v>
      </c>
      <c r="C194" s="108" t="s">
        <v>382</v>
      </c>
      <c r="D194" t="str">
        <f>INDEX('Funding Tables'!P:P,MATCH('Board Ventilation Strate-PY'!B194,'Funding Tables'!B:B,0))</f>
        <v>Nipissing-Parry Sound Catholic District School Board</v>
      </c>
    </row>
    <row r="195" spans="1:4">
      <c r="A195">
        <f t="shared" si="2"/>
        <v>4</v>
      </c>
      <c r="B195" s="107" t="s">
        <v>23</v>
      </c>
      <c r="C195" s="108" t="s">
        <v>383</v>
      </c>
      <c r="D195" t="str">
        <f>INDEX('Funding Tables'!P:P,MATCH('Board Ventilation Strate-PY'!B195,'Funding Tables'!B:B,0))</f>
        <v>Nipissing-Parry Sound Catholic District School Board</v>
      </c>
    </row>
    <row r="196" spans="1:4" ht="30">
      <c r="A196">
        <f t="shared" ref="A196:A259" si="3">IF(B196=B195,A195+1,1)</f>
        <v>1</v>
      </c>
      <c r="B196" s="107">
        <v>58</v>
      </c>
      <c r="C196" s="108" t="s">
        <v>384</v>
      </c>
      <c r="D196" t="str">
        <f>INDEX('Funding Tables'!P:P,MATCH('Board Ventilation Strate-PY'!B196,'Funding Tables'!B:B,0))</f>
        <v>Conseil scolaire Viamonde</v>
      </c>
    </row>
    <row r="197" spans="1:4" ht="30">
      <c r="A197">
        <f t="shared" si="3"/>
        <v>2</v>
      </c>
      <c r="B197" s="107">
        <v>58</v>
      </c>
      <c r="C197" s="108" t="s">
        <v>385</v>
      </c>
      <c r="D197" t="str">
        <f>INDEX('Funding Tables'!P:P,MATCH('Board Ventilation Strate-PY'!B197,'Funding Tables'!B:B,0))</f>
        <v>Conseil scolaire Viamonde</v>
      </c>
    </row>
    <row r="198" spans="1:4" ht="30">
      <c r="A198">
        <f t="shared" si="3"/>
        <v>3</v>
      </c>
      <c r="B198" s="107">
        <v>58</v>
      </c>
      <c r="C198" s="108" t="s">
        <v>386</v>
      </c>
      <c r="D198" t="str">
        <f>INDEX('Funding Tables'!P:P,MATCH('Board Ventilation Strate-PY'!B198,'Funding Tables'!B:B,0))</f>
        <v>Conseil scolaire Viamonde</v>
      </c>
    </row>
    <row r="199" spans="1:4" ht="30">
      <c r="A199">
        <f t="shared" si="3"/>
        <v>4</v>
      </c>
      <c r="B199" s="107">
        <v>58</v>
      </c>
      <c r="C199" s="108" t="s">
        <v>387</v>
      </c>
      <c r="D199" t="str">
        <f>INDEX('Funding Tables'!P:P,MATCH('Board Ventilation Strate-PY'!B199,'Funding Tables'!B:B,0))</f>
        <v>Conseil scolaire Viamonde</v>
      </c>
    </row>
    <row r="200" spans="1:4" ht="30">
      <c r="A200">
        <f t="shared" si="3"/>
        <v>1</v>
      </c>
      <c r="B200" s="107">
        <v>11</v>
      </c>
      <c r="C200" s="109" t="s">
        <v>388</v>
      </c>
      <c r="D200" t="str">
        <f>INDEX('Funding Tables'!P:P,MATCH('Board Ventilation Strate-PY'!B200,'Funding Tables'!B:B,0))</f>
        <v>Thames Valley District School Board</v>
      </c>
    </row>
    <row r="201" spans="1:4" ht="30">
      <c r="A201">
        <f t="shared" si="3"/>
        <v>2</v>
      </c>
      <c r="B201" s="107">
        <v>11</v>
      </c>
      <c r="C201" s="109" t="s">
        <v>389</v>
      </c>
      <c r="D201" t="str">
        <f>INDEX('Funding Tables'!P:P,MATCH('Board Ventilation Strate-PY'!B201,'Funding Tables'!B:B,0))</f>
        <v>Thames Valley District School Board</v>
      </c>
    </row>
    <row r="202" spans="1:4" ht="45">
      <c r="A202">
        <f t="shared" si="3"/>
        <v>3</v>
      </c>
      <c r="B202" s="107">
        <v>11</v>
      </c>
      <c r="C202" s="109" t="s">
        <v>390</v>
      </c>
      <c r="D202" t="str">
        <f>INDEX('Funding Tables'!P:P,MATCH('Board Ventilation Strate-PY'!B202,'Funding Tables'!B:B,0))</f>
        <v>Thames Valley District School Board</v>
      </c>
    </row>
    <row r="203" spans="1:4">
      <c r="A203">
        <f t="shared" si="3"/>
        <v>4</v>
      </c>
      <c r="B203" s="107">
        <v>11</v>
      </c>
      <c r="C203" s="109" t="s">
        <v>391</v>
      </c>
      <c r="D203" t="str">
        <f>INDEX('Funding Tables'!P:P,MATCH('Board Ventilation Strate-PY'!B203,'Funding Tables'!B:B,0))</f>
        <v>Thames Valley District School Board</v>
      </c>
    </row>
    <row r="204" spans="1:4">
      <c r="A204">
        <f t="shared" si="3"/>
        <v>1</v>
      </c>
      <c r="B204" s="107">
        <v>51</v>
      </c>
      <c r="C204" s="108" t="s">
        <v>392</v>
      </c>
      <c r="D204" t="str">
        <f>INDEX('Funding Tables'!P:P,MATCH('Board Ventilation Strate-PY'!B204,'Funding Tables'!B:B,0))</f>
        <v>Brant Haldimand Norfolk Catholic District School Board</v>
      </c>
    </row>
    <row r="205" spans="1:4">
      <c r="A205">
        <f t="shared" si="3"/>
        <v>2</v>
      </c>
      <c r="B205" s="107">
        <v>51</v>
      </c>
      <c r="C205" s="108" t="s">
        <v>393</v>
      </c>
      <c r="D205" t="str">
        <f>INDEX('Funding Tables'!P:P,MATCH('Board Ventilation Strate-PY'!B205,'Funding Tables'!B:B,0))</f>
        <v>Brant Haldimand Norfolk Catholic District School Board</v>
      </c>
    </row>
    <row r="206" spans="1:4">
      <c r="A206">
        <f t="shared" si="3"/>
        <v>3</v>
      </c>
      <c r="B206" s="107">
        <v>51</v>
      </c>
      <c r="C206" s="108" t="s">
        <v>394</v>
      </c>
      <c r="D206" t="str">
        <f>INDEX('Funding Tables'!P:P,MATCH('Board Ventilation Strate-PY'!B206,'Funding Tables'!B:B,0))</f>
        <v>Brant Haldimand Norfolk Catholic District School Board</v>
      </c>
    </row>
    <row r="207" spans="1:4">
      <c r="A207">
        <f t="shared" si="3"/>
        <v>4</v>
      </c>
      <c r="B207" s="107">
        <v>51</v>
      </c>
      <c r="C207" s="108" t="s">
        <v>395</v>
      </c>
      <c r="D207" t="str">
        <f>INDEX('Funding Tables'!P:P,MATCH('Board Ventilation Strate-PY'!B207,'Funding Tables'!B:B,0))</f>
        <v>Brant Haldimand Norfolk Catholic District School Board</v>
      </c>
    </row>
    <row r="208" spans="1:4">
      <c r="A208">
        <f t="shared" si="3"/>
        <v>1</v>
      </c>
      <c r="B208" s="107">
        <v>52</v>
      </c>
      <c r="C208" s="108" t="s">
        <v>396</v>
      </c>
      <c r="D208" t="str">
        <f>INDEX('Funding Tables'!P:P,MATCH('Board Ventilation Strate-PY'!B208,'Funding Tables'!B:B,0))</f>
        <v>Eastern Ontario Catholic District School Board</v>
      </c>
    </row>
    <row r="209" spans="1:4">
      <c r="A209">
        <f t="shared" si="3"/>
        <v>2</v>
      </c>
      <c r="B209" s="107">
        <v>52</v>
      </c>
      <c r="C209" s="108" t="s">
        <v>397</v>
      </c>
      <c r="D209" t="str">
        <f>INDEX('Funding Tables'!P:P,MATCH('Board Ventilation Strate-PY'!B209,'Funding Tables'!B:B,0))</f>
        <v>Eastern Ontario Catholic District School Board</v>
      </c>
    </row>
    <row r="210" spans="1:4">
      <c r="A210">
        <f t="shared" si="3"/>
        <v>3</v>
      </c>
      <c r="B210" s="107">
        <v>52</v>
      </c>
      <c r="C210" s="108" t="s">
        <v>398</v>
      </c>
      <c r="D210" t="str">
        <f>INDEX('Funding Tables'!P:P,MATCH('Board Ventilation Strate-PY'!B210,'Funding Tables'!B:B,0))</f>
        <v>Eastern Ontario Catholic District School Board</v>
      </c>
    </row>
    <row r="211" spans="1:4">
      <c r="A211">
        <f t="shared" si="3"/>
        <v>4</v>
      </c>
      <c r="B211" s="107">
        <v>52</v>
      </c>
      <c r="C211" s="108" t="s">
        <v>399</v>
      </c>
      <c r="D211" t="str">
        <f>INDEX('Funding Tables'!P:P,MATCH('Board Ventilation Strate-PY'!B211,'Funding Tables'!B:B,0))</f>
        <v>Eastern Ontario Catholic District School Board</v>
      </c>
    </row>
    <row r="212" spans="1:4">
      <c r="A212">
        <f t="shared" si="3"/>
        <v>1</v>
      </c>
      <c r="B212" s="107">
        <v>47</v>
      </c>
      <c r="C212" s="108" t="s">
        <v>400</v>
      </c>
      <c r="D212" t="str">
        <f>INDEX('Funding Tables'!P:P,MATCH('Board Ventilation Strate-PY'!B212,'Funding Tables'!B:B,0))</f>
        <v>Hamilton-Wentworth Catholic District School Board</v>
      </c>
    </row>
    <row r="213" spans="1:4" ht="30">
      <c r="A213">
        <f t="shared" si="3"/>
        <v>2</v>
      </c>
      <c r="B213" s="107">
        <v>47</v>
      </c>
      <c r="C213" s="108" t="s">
        <v>401</v>
      </c>
      <c r="D213" t="str">
        <f>INDEX('Funding Tables'!P:P,MATCH('Board Ventilation Strate-PY'!B213,'Funding Tables'!B:B,0))</f>
        <v>Hamilton-Wentworth Catholic District School Board</v>
      </c>
    </row>
    <row r="214" spans="1:4">
      <c r="A214">
        <f t="shared" si="3"/>
        <v>3</v>
      </c>
      <c r="B214" s="107">
        <v>47</v>
      </c>
      <c r="C214" s="108" t="s">
        <v>402</v>
      </c>
      <c r="D214" t="str">
        <f>INDEX('Funding Tables'!P:P,MATCH('Board Ventilation Strate-PY'!B214,'Funding Tables'!B:B,0))</f>
        <v>Hamilton-Wentworth Catholic District School Board</v>
      </c>
    </row>
    <row r="215" spans="1:4" ht="30">
      <c r="A215">
        <f t="shared" si="3"/>
        <v>4</v>
      </c>
      <c r="B215" s="107">
        <v>47</v>
      </c>
      <c r="C215" s="108" t="s">
        <v>403</v>
      </c>
      <c r="D215" t="str">
        <f>INDEX('Funding Tables'!P:P,MATCH('Board Ventilation Strate-PY'!B215,'Funding Tables'!B:B,0))</f>
        <v>Hamilton-Wentworth Catholic District School Board</v>
      </c>
    </row>
    <row r="216" spans="1:4">
      <c r="A216">
        <f t="shared" si="3"/>
        <v>1</v>
      </c>
      <c r="B216" s="107">
        <v>54</v>
      </c>
      <c r="C216" s="108" t="s">
        <v>404</v>
      </c>
      <c r="D216" t="str">
        <f>INDEX('Funding Tables'!P:P,MATCH('Board Ventilation Strate-PY'!B216,'Funding Tables'!B:B,0))</f>
        <v>Renfrew County Catholic District School Board</v>
      </c>
    </row>
    <row r="217" spans="1:4" ht="30">
      <c r="A217">
        <f t="shared" si="3"/>
        <v>2</v>
      </c>
      <c r="B217" s="107">
        <v>54</v>
      </c>
      <c r="C217" s="108" t="s">
        <v>405</v>
      </c>
      <c r="D217" t="str">
        <f>INDEX('Funding Tables'!P:P,MATCH('Board Ventilation Strate-PY'!B217,'Funding Tables'!B:B,0))</f>
        <v>Renfrew County Catholic District School Board</v>
      </c>
    </row>
    <row r="218" spans="1:4">
      <c r="A218">
        <f t="shared" si="3"/>
        <v>3</v>
      </c>
      <c r="B218" s="107">
        <v>54</v>
      </c>
      <c r="C218" s="108" t="s">
        <v>406</v>
      </c>
      <c r="D218" t="str">
        <f>INDEX('Funding Tables'!P:P,MATCH('Board Ventilation Strate-PY'!B218,'Funding Tables'!B:B,0))</f>
        <v>Renfrew County Catholic District School Board</v>
      </c>
    </row>
    <row r="219" spans="1:4">
      <c r="A219">
        <f t="shared" si="3"/>
        <v>4</v>
      </c>
      <c r="B219" s="107">
        <v>54</v>
      </c>
      <c r="C219" s="108" t="s">
        <v>407</v>
      </c>
      <c r="D219" t="str">
        <f>INDEX('Funding Tables'!P:P,MATCH('Board Ventilation Strate-PY'!B219,'Funding Tables'!B:B,0))</f>
        <v>Renfrew County Catholic District School Board</v>
      </c>
    </row>
    <row r="220" spans="1:4" ht="45">
      <c r="A220">
        <f t="shared" si="3"/>
        <v>1</v>
      </c>
      <c r="B220" s="107">
        <v>8</v>
      </c>
      <c r="C220" s="108" t="s">
        <v>408</v>
      </c>
      <c r="D220" t="str">
        <f>INDEX('Funding Tables'!P:P,MATCH('Board Ventilation Strate-PY'!B220,'Funding Tables'!B:B,0))</f>
        <v>Avon Maitland District School Board</v>
      </c>
    </row>
    <row r="221" spans="1:4" ht="45">
      <c r="A221">
        <f t="shared" si="3"/>
        <v>2</v>
      </c>
      <c r="B221" s="107">
        <v>8</v>
      </c>
      <c r="C221" s="108" t="s">
        <v>409</v>
      </c>
      <c r="D221" t="str">
        <f>INDEX('Funding Tables'!P:P,MATCH('Board Ventilation Strate-PY'!B221,'Funding Tables'!B:B,0))</f>
        <v>Avon Maitland District School Board</v>
      </c>
    </row>
    <row r="222" spans="1:4" ht="30">
      <c r="A222">
        <f t="shared" si="3"/>
        <v>3</v>
      </c>
      <c r="B222" s="107">
        <v>8</v>
      </c>
      <c r="C222" s="108" t="s">
        <v>410</v>
      </c>
      <c r="D222" t="str">
        <f>INDEX('Funding Tables'!P:P,MATCH('Board Ventilation Strate-PY'!B222,'Funding Tables'!B:B,0))</f>
        <v>Avon Maitland District School Board</v>
      </c>
    </row>
    <row r="223" spans="1:4" ht="30">
      <c r="A223">
        <f t="shared" si="3"/>
        <v>4</v>
      </c>
      <c r="B223" s="107">
        <v>8</v>
      </c>
      <c r="C223" s="108" t="s">
        <v>411</v>
      </c>
      <c r="D223" t="str">
        <f>INDEX('Funding Tables'!P:P,MATCH('Board Ventilation Strate-PY'!B223,'Funding Tables'!B:B,0))</f>
        <v>Avon Maitland District School Board</v>
      </c>
    </row>
    <row r="224" spans="1:4" ht="30">
      <c r="A224">
        <f t="shared" si="3"/>
        <v>1</v>
      </c>
      <c r="B224" s="107">
        <v>43</v>
      </c>
      <c r="C224" s="108" t="s">
        <v>412</v>
      </c>
      <c r="D224" t="str">
        <f>INDEX('Funding Tables'!P:P,MATCH('Board Ventilation Strate-PY'!B224,'Funding Tables'!B:B,0))</f>
        <v>Dufferin Peel Catholic District School Board</v>
      </c>
    </row>
    <row r="225" spans="1:4" ht="30">
      <c r="A225">
        <f t="shared" si="3"/>
        <v>2</v>
      </c>
      <c r="B225" s="107">
        <v>43</v>
      </c>
      <c r="C225" s="108" t="s">
        <v>413</v>
      </c>
      <c r="D225" t="str">
        <f>INDEX('Funding Tables'!P:P,MATCH('Board Ventilation Strate-PY'!B225,'Funding Tables'!B:B,0))</f>
        <v>Dufferin Peel Catholic District School Board</v>
      </c>
    </row>
    <row r="226" spans="1:4" ht="30">
      <c r="A226">
        <f t="shared" si="3"/>
        <v>3</v>
      </c>
      <c r="B226" s="107">
        <v>43</v>
      </c>
      <c r="C226" s="108" t="s">
        <v>414</v>
      </c>
      <c r="D226" t="str">
        <f>INDEX('Funding Tables'!P:P,MATCH('Board Ventilation Strate-PY'!B226,'Funding Tables'!B:B,0))</f>
        <v>Dufferin Peel Catholic District School Board</v>
      </c>
    </row>
    <row r="227" spans="1:4" ht="30">
      <c r="A227">
        <f t="shared" si="3"/>
        <v>4</v>
      </c>
      <c r="B227" s="107">
        <v>43</v>
      </c>
      <c r="C227" s="108" t="s">
        <v>415</v>
      </c>
      <c r="D227" t="str">
        <f>INDEX('Funding Tables'!P:P,MATCH('Board Ventilation Strate-PY'!B227,'Funding Tables'!B:B,0))</f>
        <v>Dufferin Peel Catholic District School Board</v>
      </c>
    </row>
    <row r="228" spans="1:4">
      <c r="A228">
        <f t="shared" si="3"/>
        <v>1</v>
      </c>
      <c r="B228" s="107">
        <v>48</v>
      </c>
      <c r="C228" s="108" t="s">
        <v>416</v>
      </c>
      <c r="D228" t="str">
        <f>INDEX('Funding Tables'!P:P,MATCH('Board Ventilation Strate-PY'!B228,'Funding Tables'!B:B,0))</f>
        <v>Wellington Catholic District School Board</v>
      </c>
    </row>
    <row r="229" spans="1:4">
      <c r="A229">
        <f t="shared" si="3"/>
        <v>2</v>
      </c>
      <c r="B229" s="107">
        <v>48</v>
      </c>
      <c r="C229" s="108" t="s">
        <v>417</v>
      </c>
      <c r="D229" t="str">
        <f>INDEX('Funding Tables'!P:P,MATCH('Board Ventilation Strate-PY'!B229,'Funding Tables'!B:B,0))</f>
        <v>Wellington Catholic District School Board</v>
      </c>
    </row>
    <row r="230" spans="1:4">
      <c r="A230">
        <f t="shared" si="3"/>
        <v>3</v>
      </c>
      <c r="B230" s="107">
        <v>48</v>
      </c>
      <c r="C230" s="108" t="s">
        <v>418</v>
      </c>
      <c r="D230" t="str">
        <f>INDEX('Funding Tables'!P:P,MATCH('Board Ventilation Strate-PY'!B230,'Funding Tables'!B:B,0))</f>
        <v>Wellington Catholic District School Board</v>
      </c>
    </row>
    <row r="231" spans="1:4">
      <c r="A231">
        <f t="shared" si="3"/>
        <v>4</v>
      </c>
      <c r="B231" s="107">
        <v>48</v>
      </c>
      <c r="C231" s="108" t="s">
        <v>419</v>
      </c>
      <c r="D231" t="str">
        <f>INDEX('Funding Tables'!P:P,MATCH('Board Ventilation Strate-PY'!B231,'Funding Tables'!B:B,0))</f>
        <v>Wellington Catholic District School Board</v>
      </c>
    </row>
    <row r="232" spans="1:4">
      <c r="A232">
        <f t="shared" si="3"/>
        <v>1</v>
      </c>
      <c r="B232" s="107">
        <v>2</v>
      </c>
      <c r="C232" s="108" t="s">
        <v>420</v>
      </c>
      <c r="D232" t="str">
        <f>INDEX('Funding Tables'!P:P,MATCH('Board Ventilation Strate-PY'!B232,'Funding Tables'!B:B,0))</f>
        <v>Algoma District School Board</v>
      </c>
    </row>
    <row r="233" spans="1:4">
      <c r="A233">
        <f t="shared" si="3"/>
        <v>2</v>
      </c>
      <c r="B233" s="107">
        <v>2</v>
      </c>
      <c r="C233" s="108" t="s">
        <v>421</v>
      </c>
      <c r="D233" t="str">
        <f>INDEX('Funding Tables'!P:P,MATCH('Board Ventilation Strate-PY'!B233,'Funding Tables'!B:B,0))</f>
        <v>Algoma District School Board</v>
      </c>
    </row>
    <row r="234" spans="1:4">
      <c r="A234">
        <f t="shared" si="3"/>
        <v>3</v>
      </c>
      <c r="B234" s="107">
        <v>2</v>
      </c>
      <c r="C234" s="108" t="s">
        <v>422</v>
      </c>
      <c r="D234" t="str">
        <f>INDEX('Funding Tables'!P:P,MATCH('Board Ventilation Strate-PY'!B234,'Funding Tables'!B:B,0))</f>
        <v>Algoma District School Board</v>
      </c>
    </row>
    <row r="235" spans="1:4">
      <c r="A235">
        <f t="shared" si="3"/>
        <v>4</v>
      </c>
      <c r="B235" s="107">
        <v>2</v>
      </c>
      <c r="C235" s="108" t="s">
        <v>423</v>
      </c>
      <c r="D235" t="str">
        <f>INDEX('Funding Tables'!P:P,MATCH('Board Ventilation Strate-PY'!B235,'Funding Tables'!B:B,0))</f>
        <v>Algoma District School Board</v>
      </c>
    </row>
    <row r="236" spans="1:4">
      <c r="A236">
        <f t="shared" si="3"/>
        <v>1</v>
      </c>
      <c r="B236" s="107">
        <v>15</v>
      </c>
      <c r="C236" s="108" t="s">
        <v>424</v>
      </c>
      <c r="D236" t="str">
        <f>INDEX('Funding Tables'!P:P,MATCH('Board Ventilation Strate-PY'!B236,'Funding Tables'!B:B,0))</f>
        <v>Trillium Lakelands District School Board</v>
      </c>
    </row>
    <row r="237" spans="1:4">
      <c r="A237">
        <f t="shared" si="3"/>
        <v>2</v>
      </c>
      <c r="B237" s="107">
        <v>15</v>
      </c>
      <c r="C237" s="108" t="s">
        <v>425</v>
      </c>
      <c r="D237" t="str">
        <f>INDEX('Funding Tables'!P:P,MATCH('Board Ventilation Strate-PY'!B237,'Funding Tables'!B:B,0))</f>
        <v>Trillium Lakelands District School Board</v>
      </c>
    </row>
    <row r="238" spans="1:4" ht="30">
      <c r="A238">
        <f t="shared" si="3"/>
        <v>3</v>
      </c>
      <c r="B238" s="107">
        <v>15</v>
      </c>
      <c r="C238" s="108" t="s">
        <v>426</v>
      </c>
      <c r="D238" t="str">
        <f>INDEX('Funding Tables'!P:P,MATCH('Board Ventilation Strate-PY'!B238,'Funding Tables'!B:B,0))</f>
        <v>Trillium Lakelands District School Board</v>
      </c>
    </row>
    <row r="239" spans="1:4">
      <c r="A239">
        <f t="shared" si="3"/>
        <v>4</v>
      </c>
      <c r="B239" s="107">
        <v>15</v>
      </c>
      <c r="C239" s="108" t="s">
        <v>427</v>
      </c>
      <c r="D239" t="str">
        <f>INDEX('Funding Tables'!P:P,MATCH('Board Ventilation Strate-PY'!B239,'Funding Tables'!B:B,0))</f>
        <v>Trillium Lakelands District School Board</v>
      </c>
    </row>
    <row r="240" spans="1:4" ht="30">
      <c r="A240">
        <f t="shared" si="3"/>
        <v>1</v>
      </c>
      <c r="B240" s="107">
        <v>19</v>
      </c>
      <c r="C240" s="108" t="s">
        <v>428</v>
      </c>
      <c r="D240" t="str">
        <f>INDEX('Funding Tables'!P:P,MATCH('Board Ventilation Strate-PY'!B240,'Funding Tables'!B:B,0))</f>
        <v>Peel District School Board</v>
      </c>
    </row>
    <row r="241" spans="1:4">
      <c r="A241">
        <f t="shared" si="3"/>
        <v>2</v>
      </c>
      <c r="B241" s="107">
        <v>19</v>
      </c>
      <c r="C241" s="108" t="s">
        <v>429</v>
      </c>
      <c r="D241" t="str">
        <f>INDEX('Funding Tables'!P:P,MATCH('Board Ventilation Strate-PY'!B241,'Funding Tables'!B:B,0))</f>
        <v>Peel District School Board</v>
      </c>
    </row>
    <row r="242" spans="1:4">
      <c r="A242">
        <f t="shared" si="3"/>
        <v>3</v>
      </c>
      <c r="B242" s="107">
        <v>19</v>
      </c>
      <c r="C242" s="108" t="s">
        <v>430</v>
      </c>
      <c r="D242" t="str">
        <f>INDEX('Funding Tables'!P:P,MATCH('Board Ventilation Strate-PY'!B242,'Funding Tables'!B:B,0))</f>
        <v>Peel District School Board</v>
      </c>
    </row>
    <row r="243" spans="1:4">
      <c r="A243">
        <f t="shared" si="3"/>
        <v>4</v>
      </c>
      <c r="B243" s="107">
        <v>19</v>
      </c>
      <c r="C243" s="108" t="s">
        <v>431</v>
      </c>
      <c r="D243" t="str">
        <f>INDEX('Funding Tables'!P:P,MATCH('Board Ventilation Strate-PY'!B243,'Funding Tables'!B:B,0))</f>
        <v>Peel District School Board</v>
      </c>
    </row>
    <row r="244" spans="1:4">
      <c r="A244">
        <f t="shared" si="3"/>
        <v>1</v>
      </c>
      <c r="B244" s="107">
        <v>12</v>
      </c>
      <c r="C244" s="108" t="s">
        <v>432</v>
      </c>
      <c r="D244" t="str">
        <f>INDEX('Funding Tables'!P:P,MATCH('Board Ventilation Strate-PY'!B244,'Funding Tables'!B:B,0))</f>
        <v>Toronto District School Board</v>
      </c>
    </row>
    <row r="245" spans="1:4">
      <c r="A245">
        <f t="shared" si="3"/>
        <v>2</v>
      </c>
      <c r="B245" s="107">
        <v>12</v>
      </c>
      <c r="C245" s="108" t="s">
        <v>433</v>
      </c>
      <c r="D245" t="str">
        <f>INDEX('Funding Tables'!P:P,MATCH('Board Ventilation Strate-PY'!B245,'Funding Tables'!B:B,0))</f>
        <v>Toronto District School Board</v>
      </c>
    </row>
    <row r="246" spans="1:4">
      <c r="A246">
        <f t="shared" si="3"/>
        <v>3</v>
      </c>
      <c r="B246" s="107">
        <v>12</v>
      </c>
      <c r="C246" s="108" t="s">
        <v>434</v>
      </c>
      <c r="D246" t="str">
        <f>INDEX('Funding Tables'!P:P,MATCH('Board Ventilation Strate-PY'!B246,'Funding Tables'!B:B,0))</f>
        <v>Toronto District School Board</v>
      </c>
    </row>
    <row r="247" spans="1:4">
      <c r="A247">
        <f t="shared" si="3"/>
        <v>4</v>
      </c>
      <c r="B247" s="107">
        <v>12</v>
      </c>
      <c r="C247" s="108" t="s">
        <v>435</v>
      </c>
      <c r="D247" t="str">
        <f>INDEX('Funding Tables'!P:P,MATCH('Board Ventilation Strate-PY'!B247,'Funding Tables'!B:B,0))</f>
        <v>Toronto District School Board</v>
      </c>
    </row>
    <row r="248" spans="1:4">
      <c r="A248">
        <f t="shared" si="3"/>
        <v>1</v>
      </c>
      <c r="B248" s="107" t="s">
        <v>25</v>
      </c>
      <c r="C248" s="108" t="s">
        <v>436</v>
      </c>
      <c r="D248" t="str">
        <f>INDEX('Funding Tables'!P:P,MATCH('Board Ventilation Strate-PY'!B248,'Funding Tables'!B:B,0))</f>
        <v>Kenora Catholic District School Board</v>
      </c>
    </row>
    <row r="249" spans="1:4">
      <c r="A249">
        <f t="shared" si="3"/>
        <v>2</v>
      </c>
      <c r="B249" s="107" t="s">
        <v>25</v>
      </c>
      <c r="C249" s="108" t="s">
        <v>437</v>
      </c>
      <c r="D249" t="str">
        <f>INDEX('Funding Tables'!P:P,MATCH('Board Ventilation Strate-PY'!B249,'Funding Tables'!B:B,0))</f>
        <v>Kenora Catholic District School Board</v>
      </c>
    </row>
    <row r="250" spans="1:4">
      <c r="A250">
        <f t="shared" si="3"/>
        <v>3</v>
      </c>
      <c r="B250" s="107" t="s">
        <v>25</v>
      </c>
      <c r="C250" s="108" t="s">
        <v>438</v>
      </c>
      <c r="D250" t="str">
        <f>INDEX('Funding Tables'!P:P,MATCH('Board Ventilation Strate-PY'!B250,'Funding Tables'!B:B,0))</f>
        <v>Kenora Catholic District School Board</v>
      </c>
    </row>
    <row r="251" spans="1:4">
      <c r="A251">
        <f t="shared" si="3"/>
        <v>4</v>
      </c>
      <c r="B251" s="107" t="s">
        <v>25</v>
      </c>
      <c r="C251" s="108" t="s">
        <v>439</v>
      </c>
      <c r="D251" t="str">
        <f>INDEX('Funding Tables'!P:P,MATCH('Board Ventilation Strate-PY'!B251,'Funding Tables'!B:B,0))</f>
        <v>Kenora Catholic District School Board</v>
      </c>
    </row>
    <row r="252" spans="1:4" ht="30">
      <c r="A252">
        <f t="shared" si="3"/>
        <v>1</v>
      </c>
      <c r="B252" s="107">
        <v>40</v>
      </c>
      <c r="C252" s="108" t="s">
        <v>440</v>
      </c>
      <c r="D252" t="str">
        <f>INDEX('Funding Tables'!P:P,MATCH('Board Ventilation Strate-PY'!B252,'Funding Tables'!B:B,0))</f>
        <v>Toronto Catholic District School Board</v>
      </c>
    </row>
    <row r="253" spans="1:4" ht="30">
      <c r="A253">
        <f t="shared" si="3"/>
        <v>2</v>
      </c>
      <c r="B253" s="107">
        <v>40</v>
      </c>
      <c r="C253" s="108" t="s">
        <v>441</v>
      </c>
      <c r="D253" t="str">
        <f>INDEX('Funding Tables'!P:P,MATCH('Board Ventilation Strate-PY'!B253,'Funding Tables'!B:B,0))</f>
        <v>Toronto Catholic District School Board</v>
      </c>
    </row>
    <row r="254" spans="1:4" ht="30">
      <c r="A254">
        <f t="shared" si="3"/>
        <v>3</v>
      </c>
      <c r="B254" s="107">
        <v>40</v>
      </c>
      <c r="C254" s="108" t="s">
        <v>442</v>
      </c>
      <c r="D254" t="str">
        <f>INDEX('Funding Tables'!P:P,MATCH('Board Ventilation Strate-PY'!B254,'Funding Tables'!B:B,0))</f>
        <v>Toronto Catholic District School Board</v>
      </c>
    </row>
    <row r="255" spans="1:4" ht="30">
      <c r="A255">
        <f t="shared" si="3"/>
        <v>4</v>
      </c>
      <c r="B255" s="107">
        <v>40</v>
      </c>
      <c r="C255" s="108" t="s">
        <v>443</v>
      </c>
      <c r="D255" t="str">
        <f>INDEX('Funding Tables'!P:P,MATCH('Board Ventilation Strate-PY'!B255,'Funding Tables'!B:B,0))</f>
        <v>Toronto Catholic District School Board</v>
      </c>
    </row>
    <row r="256" spans="1:4">
      <c r="A256">
        <f t="shared" si="3"/>
        <v>1</v>
      </c>
      <c r="B256" s="107">
        <v>55</v>
      </c>
      <c r="C256" s="108" t="s">
        <v>444</v>
      </c>
      <c r="D256" t="str">
        <f>INDEX('Funding Tables'!P:P,MATCH('Board Ventilation Strate-PY'!B256,'Funding Tables'!B:B,0))</f>
        <v>Algonquin and Lakeshore Catholic District School Board</v>
      </c>
    </row>
    <row r="257" spans="1:4" ht="30">
      <c r="A257">
        <f t="shared" si="3"/>
        <v>2</v>
      </c>
      <c r="B257" s="107">
        <v>55</v>
      </c>
      <c r="C257" s="108" t="s">
        <v>445</v>
      </c>
      <c r="D257" t="str">
        <f>INDEX('Funding Tables'!P:P,MATCH('Board Ventilation Strate-PY'!B257,'Funding Tables'!B:B,0))</f>
        <v>Algonquin and Lakeshore Catholic District School Board</v>
      </c>
    </row>
    <row r="258" spans="1:4">
      <c r="A258">
        <f t="shared" si="3"/>
        <v>3</v>
      </c>
      <c r="B258" s="107">
        <v>55</v>
      </c>
      <c r="C258" s="108" t="s">
        <v>446</v>
      </c>
      <c r="D258" t="str">
        <f>INDEX('Funding Tables'!P:P,MATCH('Board Ventilation Strate-PY'!B258,'Funding Tables'!B:B,0))</f>
        <v>Algonquin and Lakeshore Catholic District School Board</v>
      </c>
    </row>
    <row r="259" spans="1:4" ht="30">
      <c r="A259">
        <f t="shared" si="3"/>
        <v>4</v>
      </c>
      <c r="B259" s="107">
        <v>55</v>
      </c>
      <c r="C259" s="108" t="s">
        <v>447</v>
      </c>
      <c r="D259" t="str">
        <f>INDEX('Funding Tables'!P:P,MATCH('Board Ventilation Strate-PY'!B259,'Funding Tables'!B:B,0))</f>
        <v>Algonquin and Lakeshore Catholic District School Board</v>
      </c>
    </row>
    <row r="260" spans="1:4">
      <c r="A260">
        <f t="shared" ref="A260:A287" si="4">IF(B260=B259,A259+1,1)</f>
        <v>1</v>
      </c>
      <c r="B260" s="107">
        <v>102</v>
      </c>
      <c r="C260" s="108" t="s">
        <v>448</v>
      </c>
      <c r="D260" t="str">
        <f>INDEX('Funding Tables'!P:P,MATCH('Board Ventilation Strate-PY'!B260,'Funding Tables'!B:B,0))</f>
        <v>Moosonee District School Area Board</v>
      </c>
    </row>
    <row r="261" spans="1:4">
      <c r="A261">
        <f t="shared" si="4"/>
        <v>2</v>
      </c>
      <c r="B261" s="107">
        <v>102</v>
      </c>
      <c r="C261" s="108" t="s">
        <v>347</v>
      </c>
      <c r="D261" t="str">
        <f>INDEX('Funding Tables'!P:P,MATCH('Board Ventilation Strate-PY'!B261,'Funding Tables'!B:B,0))</f>
        <v>Moosonee District School Area Board</v>
      </c>
    </row>
    <row r="262" spans="1:4">
      <c r="A262">
        <f t="shared" si="4"/>
        <v>3</v>
      </c>
      <c r="B262" s="107">
        <v>102</v>
      </c>
      <c r="C262" s="108" t="s">
        <v>348</v>
      </c>
      <c r="D262" t="str">
        <f>INDEX('Funding Tables'!P:P,MATCH('Board Ventilation Strate-PY'!B262,'Funding Tables'!B:B,0))</f>
        <v>Moosonee District School Area Board</v>
      </c>
    </row>
    <row r="263" spans="1:4">
      <c r="A263">
        <f t="shared" si="4"/>
        <v>4</v>
      </c>
      <c r="B263" s="107">
        <v>102</v>
      </c>
      <c r="C263" s="108" t="s">
        <v>449</v>
      </c>
      <c r="D263" t="str">
        <f>INDEX('Funding Tables'!P:P,MATCH('Board Ventilation Strate-PY'!B263,'Funding Tables'!B:B,0))</f>
        <v>Moosonee District School Area Board</v>
      </c>
    </row>
    <row r="264" spans="1:4" ht="30">
      <c r="A264">
        <f t="shared" si="4"/>
        <v>1</v>
      </c>
      <c r="B264" s="107">
        <v>20</v>
      </c>
      <c r="C264" s="108" t="s">
        <v>450</v>
      </c>
      <c r="D264" t="str">
        <f>INDEX('Funding Tables'!P:P,MATCH('Board Ventilation Strate-PY'!B264,'Funding Tables'!B:B,0))</f>
        <v>Halton District School Board</v>
      </c>
    </row>
    <row r="265" spans="1:4">
      <c r="A265">
        <f t="shared" si="4"/>
        <v>2</v>
      </c>
      <c r="B265" s="107">
        <v>20</v>
      </c>
      <c r="C265" s="108" t="s">
        <v>451</v>
      </c>
      <c r="D265" t="str">
        <f>INDEX('Funding Tables'!P:P,MATCH('Board Ventilation Strate-PY'!B265,'Funding Tables'!B:B,0))</f>
        <v>Halton District School Board</v>
      </c>
    </row>
    <row r="266" spans="1:4" ht="30">
      <c r="A266">
        <f t="shared" si="4"/>
        <v>3</v>
      </c>
      <c r="B266" s="107">
        <v>20</v>
      </c>
      <c r="C266" s="108" t="s">
        <v>452</v>
      </c>
      <c r="D266" t="str">
        <f>INDEX('Funding Tables'!P:P,MATCH('Board Ventilation Strate-PY'!B266,'Funding Tables'!B:B,0))</f>
        <v>Halton District School Board</v>
      </c>
    </row>
    <row r="267" spans="1:4" ht="30">
      <c r="A267">
        <f t="shared" si="4"/>
        <v>4</v>
      </c>
      <c r="B267" s="107">
        <v>20</v>
      </c>
      <c r="C267" s="108" t="s">
        <v>453</v>
      </c>
      <c r="D267" t="str">
        <f>INDEX('Funding Tables'!P:P,MATCH('Board Ventilation Strate-PY'!B267,'Funding Tables'!B:B,0))</f>
        <v>Halton District School Board</v>
      </c>
    </row>
    <row r="268" spans="1:4">
      <c r="A268">
        <f t="shared" si="4"/>
        <v>1</v>
      </c>
      <c r="B268" s="107">
        <v>4</v>
      </c>
      <c r="C268" s="108" t="s">
        <v>454</v>
      </c>
      <c r="D268" t="str">
        <f>INDEX('Funding Tables'!P:P,MATCH('Board Ventilation Strate-PY'!B268,'Funding Tables'!B:B,0))</f>
        <v>Near North District School Board</v>
      </c>
    </row>
    <row r="269" spans="1:4" ht="45">
      <c r="A269">
        <f t="shared" si="4"/>
        <v>2</v>
      </c>
      <c r="B269" s="107">
        <v>4</v>
      </c>
      <c r="C269" s="108" t="s">
        <v>455</v>
      </c>
      <c r="D269" t="str">
        <f>INDEX('Funding Tables'!P:P,MATCH('Board Ventilation Strate-PY'!B269,'Funding Tables'!B:B,0))</f>
        <v>Near North District School Board</v>
      </c>
    </row>
    <row r="270" spans="1:4" ht="30">
      <c r="A270">
        <f t="shared" si="4"/>
        <v>3</v>
      </c>
      <c r="B270" s="107">
        <v>4</v>
      </c>
      <c r="C270" s="108" t="s">
        <v>456</v>
      </c>
      <c r="D270" t="str">
        <f>INDEX('Funding Tables'!P:P,MATCH('Board Ventilation Strate-PY'!B270,'Funding Tables'!B:B,0))</f>
        <v>Near North District School Board</v>
      </c>
    </row>
    <row r="271" spans="1:4" ht="30">
      <c r="A271">
        <f t="shared" si="4"/>
        <v>4</v>
      </c>
      <c r="B271" s="107">
        <v>4</v>
      </c>
      <c r="C271" s="108" t="s">
        <v>457</v>
      </c>
      <c r="D271" t="str">
        <f>INDEX('Funding Tables'!P:P,MATCH('Board Ventilation Strate-PY'!B271,'Funding Tables'!B:B,0))</f>
        <v>Near North District School Board</v>
      </c>
    </row>
    <row r="272" spans="1:4">
      <c r="A272">
        <f t="shared" si="4"/>
        <v>1</v>
      </c>
      <c r="B272" s="107" t="s">
        <v>21</v>
      </c>
      <c r="C272" s="108" t="s">
        <v>458</v>
      </c>
      <c r="D272" t="str">
        <f>INDEX('Funding Tables'!P:P,MATCH('Board Ventilation Strate-PY'!B272,'Funding Tables'!B:B,0))</f>
        <v>Superior-Greenstone District School Board</v>
      </c>
    </row>
    <row r="273" spans="1:4">
      <c r="A273">
        <f t="shared" si="4"/>
        <v>2</v>
      </c>
      <c r="B273" s="107" t="s">
        <v>21</v>
      </c>
      <c r="C273" s="108" t="s">
        <v>459</v>
      </c>
      <c r="D273" t="str">
        <f>INDEX('Funding Tables'!P:P,MATCH('Board Ventilation Strate-PY'!B273,'Funding Tables'!B:B,0))</f>
        <v>Superior-Greenstone District School Board</v>
      </c>
    </row>
    <row r="274" spans="1:4" ht="30">
      <c r="A274">
        <f t="shared" si="4"/>
        <v>3</v>
      </c>
      <c r="B274" s="107" t="s">
        <v>21</v>
      </c>
      <c r="C274" s="108" t="s">
        <v>460</v>
      </c>
      <c r="D274" t="str">
        <f>INDEX('Funding Tables'!P:P,MATCH('Board Ventilation Strate-PY'!B274,'Funding Tables'!B:B,0))</f>
        <v>Superior-Greenstone District School Board</v>
      </c>
    </row>
    <row r="275" spans="1:4">
      <c r="A275">
        <f t="shared" si="4"/>
        <v>4</v>
      </c>
      <c r="B275" s="107" t="s">
        <v>21</v>
      </c>
      <c r="C275" s="108" t="s">
        <v>461</v>
      </c>
      <c r="D275" t="str">
        <f>INDEX('Funding Tables'!P:P,MATCH('Board Ventilation Strate-PY'!B275,'Funding Tables'!B:B,0))</f>
        <v>Superior-Greenstone District School Board</v>
      </c>
    </row>
    <row r="276" spans="1:4" ht="30">
      <c r="A276">
        <f t="shared" si="4"/>
        <v>1</v>
      </c>
      <c r="B276" s="107">
        <v>62</v>
      </c>
      <c r="C276" s="108" t="s">
        <v>462</v>
      </c>
      <c r="D276" t="str">
        <f>INDEX('Funding Tables'!P:P,MATCH('Board Ventilation Strate-PY'!B276,'Funding Tables'!B:B,0))</f>
        <v>Conseil scolaire de district catholique des Aurores boréales</v>
      </c>
    </row>
    <row r="277" spans="1:4" ht="30">
      <c r="A277">
        <f t="shared" si="4"/>
        <v>2</v>
      </c>
      <c r="B277" s="107">
        <v>62</v>
      </c>
      <c r="C277" s="108" t="s">
        <v>463</v>
      </c>
      <c r="D277" t="str">
        <f>INDEX('Funding Tables'!P:P,MATCH('Board Ventilation Strate-PY'!B277,'Funding Tables'!B:B,0))</f>
        <v>Conseil scolaire de district catholique des Aurores boréales</v>
      </c>
    </row>
    <row r="278" spans="1:4" ht="30">
      <c r="A278">
        <f t="shared" si="4"/>
        <v>3</v>
      </c>
      <c r="B278" s="107">
        <v>62</v>
      </c>
      <c r="C278" s="108" t="s">
        <v>464</v>
      </c>
      <c r="D278" t="str">
        <f>INDEX('Funding Tables'!P:P,MATCH('Board Ventilation Strate-PY'!B278,'Funding Tables'!B:B,0))</f>
        <v>Conseil scolaire de district catholique des Aurores boréales</v>
      </c>
    </row>
    <row r="279" spans="1:4" ht="30">
      <c r="A279">
        <f t="shared" si="4"/>
        <v>4</v>
      </c>
      <c r="B279" s="107">
        <v>62</v>
      </c>
      <c r="C279" s="108" t="s">
        <v>465</v>
      </c>
      <c r="D279" t="str">
        <f>INDEX('Funding Tables'!P:P,MATCH('Board Ventilation Strate-PY'!B279,'Funding Tables'!B:B,0))</f>
        <v>Conseil scolaire de district catholique des Aurores boréales</v>
      </c>
    </row>
    <row r="280" spans="1:4">
      <c r="A280">
        <f t="shared" si="4"/>
        <v>1</v>
      </c>
      <c r="B280" s="107">
        <v>7</v>
      </c>
      <c r="C280" s="108" t="s">
        <v>466</v>
      </c>
      <c r="D280" t="str">
        <f>INDEX('Funding Tables'!P:P,MATCH('Board Ventilation Strate-PY'!B280,'Funding Tables'!B:B,0))</f>
        <v>Bluewater District School Board</v>
      </c>
    </row>
    <row r="281" spans="1:4">
      <c r="A281">
        <f t="shared" si="4"/>
        <v>2</v>
      </c>
      <c r="B281" s="107">
        <v>7</v>
      </c>
      <c r="C281" s="108" t="s">
        <v>467</v>
      </c>
      <c r="D281" t="str">
        <f>INDEX('Funding Tables'!P:P,MATCH('Board Ventilation Strate-PY'!B281,'Funding Tables'!B:B,0))</f>
        <v>Bluewater District School Board</v>
      </c>
    </row>
    <row r="282" spans="1:4">
      <c r="A282">
        <f t="shared" si="4"/>
        <v>3</v>
      </c>
      <c r="B282" s="107">
        <v>7</v>
      </c>
      <c r="C282" s="108" t="s">
        <v>468</v>
      </c>
      <c r="D282" t="str">
        <f>INDEX('Funding Tables'!P:P,MATCH('Board Ventilation Strate-PY'!B282,'Funding Tables'!B:B,0))</f>
        <v>Bluewater District School Board</v>
      </c>
    </row>
    <row r="283" spans="1:4">
      <c r="A283">
        <f t="shared" si="4"/>
        <v>4</v>
      </c>
      <c r="B283" s="107">
        <v>7</v>
      </c>
      <c r="C283" s="108" t="s">
        <v>469</v>
      </c>
      <c r="D283" t="str">
        <f>INDEX('Funding Tables'!P:P,MATCH('Board Ventilation Strate-PY'!B283,'Funding Tables'!B:B,0))</f>
        <v>Bluewater District School Board</v>
      </c>
    </row>
    <row r="284" spans="1:4">
      <c r="A284">
        <f t="shared" si="4"/>
        <v>1</v>
      </c>
      <c r="B284" s="107">
        <v>101</v>
      </c>
      <c r="C284" s="108" t="s">
        <v>470</v>
      </c>
      <c r="D284" t="str">
        <f>INDEX('Funding Tables'!P:P,MATCH('Board Ventilation Strate-PY'!B284,'Funding Tables'!B:B,0))</f>
        <v>Moose Factory Island District School Area Board</v>
      </c>
    </row>
    <row r="285" spans="1:4">
      <c r="A285">
        <f t="shared" si="4"/>
        <v>2</v>
      </c>
      <c r="B285" s="107">
        <v>101</v>
      </c>
      <c r="C285" s="108" t="s">
        <v>471</v>
      </c>
      <c r="D285" t="str">
        <f>INDEX('Funding Tables'!P:P,MATCH('Board Ventilation Strate-PY'!B285,'Funding Tables'!B:B,0))</f>
        <v>Moose Factory Island District School Area Board</v>
      </c>
    </row>
    <row r="286" spans="1:4">
      <c r="A286">
        <f t="shared" si="4"/>
        <v>3</v>
      </c>
      <c r="B286" s="107">
        <v>101</v>
      </c>
      <c r="C286" s="108" t="s">
        <v>472</v>
      </c>
      <c r="D286" t="str">
        <f>INDEX('Funding Tables'!P:P,MATCH('Board Ventilation Strate-PY'!B286,'Funding Tables'!B:B,0))</f>
        <v>Moose Factory Island District School Area Board</v>
      </c>
    </row>
    <row r="287" spans="1:4">
      <c r="A287">
        <f t="shared" si="4"/>
        <v>4</v>
      </c>
      <c r="B287" s="107">
        <v>101</v>
      </c>
      <c r="C287" s="108" t="s">
        <v>473</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U91" sqref="U91"/>
    </sheetView>
  </sheetViews>
  <sheetFormatPr defaultRowHeight="15"/>
  <cols>
    <col min="2" max="2" width="17.5703125" style="12" customWidth="1"/>
    <col min="3" max="3" width="35" customWidth="1"/>
    <col min="4" max="4" width="13.5703125" customWidth="1"/>
    <col min="5" max="5" width="14.140625" customWidth="1"/>
    <col min="6" max="9" width="8.570312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140625" customWidth="1"/>
    <col min="19" max="19" width="15.85546875" customWidth="1"/>
    <col min="20" max="20" width="18.85546875" customWidth="1"/>
    <col min="21" max="23" width="18.5703125" customWidth="1"/>
    <col min="24" max="24" width="11.85546875" customWidth="1"/>
    <col min="25" max="25" width="19.140625" customWidth="1"/>
    <col min="29" max="33" width="9.140625" customWidth="1"/>
    <col min="34" max="34" width="57.5703125" customWidth="1"/>
    <col min="35" max="35" width="19.5703125" customWidth="1"/>
  </cols>
  <sheetData>
    <row r="1" spans="1:34" ht="15.75">
      <c r="A1" s="41" t="s">
        <v>55</v>
      </c>
      <c r="C1" s="13" t="s">
        <v>15</v>
      </c>
      <c r="D1" s="166" t="s">
        <v>16</v>
      </c>
      <c r="E1" s="166"/>
      <c r="F1" s="167" t="s">
        <v>17</v>
      </c>
      <c r="G1" s="167"/>
      <c r="P1" s="13" t="s">
        <v>15</v>
      </c>
      <c r="Q1" s="44"/>
      <c r="R1" s="44"/>
      <c r="S1" s="44"/>
      <c r="T1" s="44"/>
      <c r="U1" s="44"/>
      <c r="V1" t="s">
        <v>62</v>
      </c>
    </row>
    <row r="2" spans="1:34" ht="60">
      <c r="A2" t="s">
        <v>9</v>
      </c>
      <c r="B2" s="12" t="s">
        <v>10</v>
      </c>
      <c r="C2" t="s">
        <v>11</v>
      </c>
      <c r="D2" s="13" t="s">
        <v>12</v>
      </c>
      <c r="E2" s="13" t="s">
        <v>13</v>
      </c>
      <c r="F2" s="13" t="s">
        <v>12</v>
      </c>
      <c r="G2" s="13" t="s">
        <v>13</v>
      </c>
      <c r="H2" s="13" t="s">
        <v>14</v>
      </c>
      <c r="I2" s="13" t="s">
        <v>30</v>
      </c>
      <c r="J2" s="13" t="s">
        <v>31</v>
      </c>
      <c r="K2" s="13" t="s">
        <v>0</v>
      </c>
      <c r="L2" s="13" t="s">
        <v>32</v>
      </c>
      <c r="M2" s="13" t="s">
        <v>33</v>
      </c>
      <c r="N2" s="13" t="s">
        <v>34</v>
      </c>
      <c r="O2" s="17" t="s">
        <v>35</v>
      </c>
      <c r="P2" t="s">
        <v>11</v>
      </c>
      <c r="Q2" s="44" t="s">
        <v>56</v>
      </c>
      <c r="R2" s="44" t="s">
        <v>57</v>
      </c>
      <c r="S2" s="45" t="s">
        <v>60</v>
      </c>
      <c r="T2" s="45" t="s">
        <v>58</v>
      </c>
      <c r="U2" s="45" t="s">
        <v>59</v>
      </c>
      <c r="V2" s="46" t="s">
        <v>61</v>
      </c>
      <c r="W2" s="46" t="s">
        <v>61</v>
      </c>
      <c r="X2" s="46" t="s">
        <v>95</v>
      </c>
      <c r="Y2" s="46" t="s">
        <v>96</v>
      </c>
      <c r="Z2" s="66"/>
      <c r="AA2" s="66"/>
      <c r="AB2" s="66"/>
      <c r="AH2" s="53" t="s">
        <v>63</v>
      </c>
    </row>
    <row r="3" spans="1:34">
      <c r="A3">
        <v>1</v>
      </c>
      <c r="B3" s="12">
        <v>1</v>
      </c>
      <c r="C3" t="s">
        <v>99</v>
      </c>
      <c r="D3" s="14"/>
      <c r="E3" s="14"/>
      <c r="F3" s="14"/>
      <c r="G3" s="14"/>
      <c r="H3" s="14"/>
      <c r="I3" s="14"/>
      <c r="J3" s="14"/>
      <c r="K3" s="47" t="str">
        <f>IF($C3='4. Board Level Worksheet'!$C$5,'4. Board Level Worksheet'!$C$18,"")</f>
        <v/>
      </c>
      <c r="L3" s="47" t="str">
        <f>IF($C3='4. Board Level Worksheet'!$C$5,'4. Board Level Worksheet'!$C$19,"")</f>
        <v/>
      </c>
      <c r="M3" s="49" t="str">
        <f>IF($C3='4. Board Level Worksheet'!$C$5,'4. Board Level Worksheet'!$C$21,"")</f>
        <v/>
      </c>
      <c r="N3" s="49" t="str">
        <f>IF($C3='4. Board Level Worksheet'!$C$5,'4. Board Level Worksheet'!$C$28,"")</f>
        <v/>
      </c>
      <c r="O3" s="49"/>
      <c r="P3" t="s">
        <v>99</v>
      </c>
      <c r="Q3" s="49">
        <v>293100</v>
      </c>
      <c r="R3" s="49">
        <v>293100</v>
      </c>
      <c r="S3" s="49">
        <v>161908</v>
      </c>
      <c r="T3" s="49">
        <v>18000</v>
      </c>
      <c r="U3" s="49">
        <v>109</v>
      </c>
      <c r="V3" s="122">
        <v>129160.54469351232</v>
      </c>
      <c r="W3" s="122">
        <f>ROUND(V3,0)</f>
        <v>129161</v>
      </c>
      <c r="X3" s="49">
        <v>268398</v>
      </c>
      <c r="Y3" s="49">
        <v>193307</v>
      </c>
      <c r="Z3" s="48"/>
      <c r="AA3" s="48"/>
      <c r="AB3" s="48"/>
      <c r="AH3" s="52" t="s">
        <v>67</v>
      </c>
    </row>
    <row r="4" spans="1:34">
      <c r="A4">
        <v>2</v>
      </c>
      <c r="B4" s="12">
        <v>2</v>
      </c>
      <c r="C4" t="s">
        <v>100</v>
      </c>
      <c r="D4" s="14"/>
      <c r="E4" s="14"/>
      <c r="F4" s="14"/>
      <c r="G4" s="14"/>
      <c r="H4" s="14"/>
      <c r="I4" s="14"/>
      <c r="J4" s="14"/>
      <c r="K4" s="47" t="str">
        <f>IF($C4='4. Board Level Worksheet'!$C$5,'4. Board Level Worksheet'!$C$18,"")</f>
        <v/>
      </c>
      <c r="L4" s="47" t="str">
        <f>IF($C4='4. Board Level Worksheet'!$C$5,'4. Board Level Worksheet'!$C$19,"")</f>
        <v/>
      </c>
      <c r="M4" s="49" t="str">
        <f>IF($C4='4. Board Level Worksheet'!$C$5,'4. Board Level Worksheet'!$C$21,"")</f>
        <v/>
      </c>
      <c r="N4" s="49" t="str">
        <f>IF($C4='4. Board Level Worksheet'!$C$5,'4. Board Level Worksheet'!$C$28,"")</f>
        <v/>
      </c>
      <c r="O4" s="49" t="str">
        <f>IF($C4='4. Board Level Worksheet'!$C$5,'4. Board Level Worksheet'!#REF!,"")</f>
        <v/>
      </c>
      <c r="P4" t="s">
        <v>100</v>
      </c>
      <c r="Q4" s="49">
        <v>416400</v>
      </c>
      <c r="R4" s="49">
        <v>416400</v>
      </c>
      <c r="S4" s="49">
        <v>178138</v>
      </c>
      <c r="T4" s="49">
        <v>28000</v>
      </c>
      <c r="U4" s="49">
        <v>132</v>
      </c>
      <c r="V4" s="122">
        <v>155381.10639821031</v>
      </c>
      <c r="W4" s="122">
        <f t="shared" ref="W4:W67" si="0">ROUND(V4,0)</f>
        <v>155381</v>
      </c>
      <c r="X4" s="49">
        <v>323016</v>
      </c>
      <c r="Y4" s="49">
        <v>227876</v>
      </c>
      <c r="Z4" s="48"/>
      <c r="AA4" s="48"/>
      <c r="AB4" s="48"/>
      <c r="AH4" s="52" t="s">
        <v>64</v>
      </c>
    </row>
    <row r="5" spans="1:34">
      <c r="A5">
        <v>3</v>
      </c>
      <c r="B5" s="12">
        <v>3</v>
      </c>
      <c r="C5" t="s">
        <v>101</v>
      </c>
      <c r="D5" s="14"/>
      <c r="E5" s="14"/>
      <c r="F5" s="14"/>
      <c r="G5" s="14"/>
      <c r="H5" s="14"/>
      <c r="I5" s="14"/>
      <c r="J5" s="14"/>
      <c r="K5" s="47" t="str">
        <f>IF($C5='4. Board Level Worksheet'!$C$5,'4. Board Level Worksheet'!$C$18,"")</f>
        <v/>
      </c>
      <c r="L5" s="47" t="str">
        <f>IF($C5='4. Board Level Worksheet'!$C$5,'4. Board Level Worksheet'!$C$19,"")</f>
        <v/>
      </c>
      <c r="M5" s="49" t="str">
        <f>IF($C5='4. Board Level Worksheet'!$C$5,'4. Board Level Worksheet'!$C$21,"")</f>
        <v/>
      </c>
      <c r="N5" s="49" t="str">
        <f>IF($C5='4. Board Level Worksheet'!$C$5,'4. Board Level Worksheet'!$C$28,"")</f>
        <v/>
      </c>
      <c r="O5" s="49" t="str">
        <f>IF($C5='4. Board Level Worksheet'!$C$5,'4. Board Level Worksheet'!#REF!,"")</f>
        <v/>
      </c>
      <c r="P5" t="s">
        <v>101</v>
      </c>
      <c r="Q5" s="49">
        <v>449100</v>
      </c>
      <c r="R5" s="49">
        <v>449100</v>
      </c>
      <c r="S5" s="49">
        <v>208436</v>
      </c>
      <c r="T5" s="49">
        <v>34000</v>
      </c>
      <c r="U5" s="49">
        <v>900</v>
      </c>
      <c r="V5" s="122">
        <v>271916.93619686802</v>
      </c>
      <c r="W5" s="122">
        <f t="shared" si="0"/>
        <v>271917</v>
      </c>
      <c r="X5" s="49">
        <v>510593</v>
      </c>
      <c r="Y5" s="49">
        <v>327370</v>
      </c>
      <c r="Z5" s="48"/>
      <c r="AA5" s="48"/>
      <c r="AB5" s="48"/>
      <c r="AH5" s="52" t="s">
        <v>79</v>
      </c>
    </row>
    <row r="6" spans="1:34">
      <c r="A6">
        <v>4</v>
      </c>
      <c r="B6" s="12">
        <v>4</v>
      </c>
      <c r="C6" t="s">
        <v>102</v>
      </c>
      <c r="D6" s="14"/>
      <c r="E6" s="14"/>
      <c r="F6" s="14"/>
      <c r="G6" s="14"/>
      <c r="H6" s="14"/>
      <c r="I6" s="14"/>
      <c r="J6" s="14"/>
      <c r="K6" s="47" t="str">
        <f>IF($C6='4. Board Level Worksheet'!$C$5,'4. Board Level Worksheet'!$C$18,"")</f>
        <v/>
      </c>
      <c r="L6" s="47" t="str">
        <f>IF($C6='4. Board Level Worksheet'!$C$5,'4. Board Level Worksheet'!$C$19,"")</f>
        <v/>
      </c>
      <c r="M6" s="49" t="str">
        <f>IF($C6='4. Board Level Worksheet'!$C$5,'4. Board Level Worksheet'!$C$21,"")</f>
        <v/>
      </c>
      <c r="N6" s="49" t="str">
        <f>IF($C6='4. Board Level Worksheet'!$C$5,'4. Board Level Worksheet'!$C$28,"")</f>
        <v/>
      </c>
      <c r="O6" s="49" t="str">
        <f>IF($C6='4. Board Level Worksheet'!$C$5,'4. Board Level Worksheet'!#REF!,"")</f>
        <v/>
      </c>
      <c r="P6" t="s">
        <v>102</v>
      </c>
      <c r="Q6" s="49">
        <v>356200</v>
      </c>
      <c r="R6" s="49">
        <v>356200</v>
      </c>
      <c r="S6" s="49">
        <v>172157</v>
      </c>
      <c r="T6" s="49">
        <v>3000</v>
      </c>
      <c r="U6" s="49">
        <v>181</v>
      </c>
      <c r="V6" s="122">
        <v>226273.73619239376</v>
      </c>
      <c r="W6" s="122">
        <f t="shared" si="0"/>
        <v>226274</v>
      </c>
      <c r="X6" s="49">
        <v>411489</v>
      </c>
      <c r="Y6" s="49">
        <v>282901</v>
      </c>
      <c r="Z6" s="48"/>
      <c r="AA6" s="48"/>
      <c r="AB6" s="48"/>
    </row>
    <row r="7" spans="1:34">
      <c r="A7">
        <v>5</v>
      </c>
      <c r="B7" s="12" t="s">
        <v>18</v>
      </c>
      <c r="C7" t="s">
        <v>103</v>
      </c>
      <c r="D7" s="14"/>
      <c r="E7" s="14"/>
      <c r="F7" s="14"/>
      <c r="G7" s="14"/>
      <c r="H7" s="14"/>
      <c r="I7" s="14"/>
      <c r="J7" s="14"/>
      <c r="K7" s="47" t="str">
        <f>IF($C7='4. Board Level Worksheet'!$C$5,'4. Board Level Worksheet'!$C$18,"")</f>
        <v/>
      </c>
      <c r="L7" s="47" t="str">
        <f>IF($C7='4. Board Level Worksheet'!$C$5,'4. Board Level Worksheet'!$C$19,"")</f>
        <v/>
      </c>
      <c r="M7" s="49" t="str">
        <f>IF($C7='4. Board Level Worksheet'!$C$5,'4. Board Level Worksheet'!$C$21,"")</f>
        <v/>
      </c>
      <c r="N7" s="49" t="str">
        <f>IF($C7='4. Board Level Worksheet'!$C$5,'4. Board Level Worksheet'!$C$28,"")</f>
        <v/>
      </c>
      <c r="O7" s="49" t="str">
        <f>IF($C7='4. Board Level Worksheet'!$C$5,'4. Board Level Worksheet'!#REF!,"")</f>
        <v/>
      </c>
      <c r="P7" t="s">
        <v>103</v>
      </c>
      <c r="Q7" s="49">
        <v>170900</v>
      </c>
      <c r="R7" s="49">
        <v>170900</v>
      </c>
      <c r="S7" s="49">
        <v>101339</v>
      </c>
      <c r="T7" s="49">
        <v>13000</v>
      </c>
      <c r="U7" s="49">
        <v>23</v>
      </c>
      <c r="V7" s="122">
        <v>41758.672344519022</v>
      </c>
      <c r="W7" s="122">
        <f t="shared" si="0"/>
        <v>41759</v>
      </c>
      <c r="X7" s="49">
        <v>107495</v>
      </c>
      <c r="Y7" s="49">
        <v>87815</v>
      </c>
      <c r="Z7" s="48"/>
      <c r="AA7" s="48"/>
      <c r="AB7" s="48"/>
    </row>
    <row r="8" spans="1:34">
      <c r="A8">
        <v>6</v>
      </c>
      <c r="B8" s="12" t="s">
        <v>19</v>
      </c>
      <c r="C8" t="s">
        <v>104</v>
      </c>
      <c r="D8" s="14"/>
      <c r="E8" s="14"/>
      <c r="F8" s="14"/>
      <c r="G8" s="14"/>
      <c r="H8" s="14"/>
      <c r="I8" s="14"/>
      <c r="J8" s="14"/>
      <c r="K8" s="47" t="str">
        <f>IF($C8='4. Board Level Worksheet'!$C$5,'4. Board Level Worksheet'!$C$18,"")</f>
        <v/>
      </c>
      <c r="L8" s="47" t="str">
        <f>IF($C8='4. Board Level Worksheet'!$C$5,'4. Board Level Worksheet'!$C$19,"")</f>
        <v/>
      </c>
      <c r="M8" s="49" t="str">
        <f>IF($C8='4. Board Level Worksheet'!$C$5,'4. Board Level Worksheet'!$C$21,"")</f>
        <v/>
      </c>
      <c r="N8" s="49" t="str">
        <f>IF($C8='4. Board Level Worksheet'!$C$5,'4. Board Level Worksheet'!$C$28,"")</f>
        <v/>
      </c>
      <c r="O8" s="49" t="str">
        <f>IF($C8='4. Board Level Worksheet'!$C$5,'4. Board Level Worksheet'!#REF!,"")</f>
        <v/>
      </c>
      <c r="P8" t="s">
        <v>104</v>
      </c>
      <c r="Q8" s="49">
        <v>111400</v>
      </c>
      <c r="R8" s="49">
        <v>111400</v>
      </c>
      <c r="S8" s="49">
        <v>51128</v>
      </c>
      <c r="T8" s="49">
        <v>8000</v>
      </c>
      <c r="U8" s="49">
        <v>19</v>
      </c>
      <c r="V8" s="122">
        <v>33989.617024608502</v>
      </c>
      <c r="W8" s="122">
        <f t="shared" si="0"/>
        <v>33990</v>
      </c>
      <c r="X8" s="49">
        <v>85994</v>
      </c>
      <c r="Y8" s="49">
        <v>68688</v>
      </c>
      <c r="Z8" s="48"/>
      <c r="AA8" s="48"/>
      <c r="AB8" s="48"/>
    </row>
    <row r="9" spans="1:34">
      <c r="A9">
        <v>7</v>
      </c>
      <c r="B9" s="12" t="s">
        <v>20</v>
      </c>
      <c r="C9" t="s">
        <v>105</v>
      </c>
      <c r="D9" s="14"/>
      <c r="E9" s="14"/>
      <c r="F9" s="14"/>
      <c r="G9" s="14"/>
      <c r="H9" s="14"/>
      <c r="I9" s="14"/>
      <c r="J9" s="14"/>
      <c r="K9" s="47" t="str">
        <f>IF($C9='4. Board Level Worksheet'!$C$5,'4. Board Level Worksheet'!$C$18,"")</f>
        <v/>
      </c>
      <c r="L9" s="47" t="str">
        <f>IF($C9='4. Board Level Worksheet'!$C$5,'4. Board Level Worksheet'!$C$19,"")</f>
        <v/>
      </c>
      <c r="M9" s="49" t="str">
        <f>IF($C9='4. Board Level Worksheet'!$C$5,'4. Board Level Worksheet'!$C$21,"")</f>
        <v/>
      </c>
      <c r="N9" s="49" t="str">
        <f>IF($C9='4. Board Level Worksheet'!$C$5,'4. Board Level Worksheet'!$C$28,"")</f>
        <v/>
      </c>
      <c r="O9" s="49" t="str">
        <f>IF($C9='4. Board Level Worksheet'!$C$5,'4. Board Level Worksheet'!#REF!,"")</f>
        <v/>
      </c>
      <c r="P9" t="s">
        <v>105</v>
      </c>
      <c r="Q9" s="49">
        <v>293800</v>
      </c>
      <c r="R9" s="49">
        <v>293800</v>
      </c>
      <c r="S9" s="49">
        <v>122324</v>
      </c>
      <c r="T9" s="49">
        <v>20000</v>
      </c>
      <c r="U9" s="49">
        <v>26</v>
      </c>
      <c r="V9" s="122">
        <v>47585.463834451904</v>
      </c>
      <c r="W9" s="122">
        <f t="shared" si="0"/>
        <v>47585</v>
      </c>
      <c r="X9" s="49">
        <v>164466</v>
      </c>
      <c r="Y9" s="49">
        <v>129906</v>
      </c>
      <c r="Z9" s="48"/>
      <c r="AA9" s="48"/>
      <c r="AB9" s="48"/>
    </row>
    <row r="10" spans="1:34">
      <c r="A10">
        <v>8</v>
      </c>
      <c r="B10" s="12" t="s">
        <v>21</v>
      </c>
      <c r="C10" t="s">
        <v>106</v>
      </c>
      <c r="D10" s="14"/>
      <c r="E10" s="14"/>
      <c r="F10" s="14"/>
      <c r="G10" s="14"/>
      <c r="H10" s="14"/>
      <c r="I10" s="14"/>
      <c r="J10" s="14"/>
      <c r="K10" s="47" t="str">
        <f>IF($C10='4. Board Level Worksheet'!$C$5,'4. Board Level Worksheet'!$C$18,"")</f>
        <v/>
      </c>
      <c r="L10" s="47" t="str">
        <f>IF($C10='4. Board Level Worksheet'!$C$5,'4. Board Level Worksheet'!$C$19,"")</f>
        <v/>
      </c>
      <c r="M10" s="49" t="str">
        <f>IF($C10='4. Board Level Worksheet'!$C$5,'4. Board Level Worksheet'!$C$21,"")</f>
        <v/>
      </c>
      <c r="N10" s="49" t="str">
        <f>IF($C10='4. Board Level Worksheet'!$C$5,'4. Board Level Worksheet'!$C$28,"")</f>
        <v/>
      </c>
      <c r="O10" s="49" t="str">
        <f>IF($C10='4. Board Level Worksheet'!$C$5,'4. Board Level Worksheet'!#REF!,"")</f>
        <v/>
      </c>
      <c r="P10" t="s">
        <v>106</v>
      </c>
      <c r="Q10" s="49">
        <v>148200</v>
      </c>
      <c r="R10" s="49">
        <v>148200</v>
      </c>
      <c r="S10" s="49">
        <v>62121</v>
      </c>
      <c r="T10" s="49">
        <v>6000</v>
      </c>
      <c r="U10" s="49">
        <v>10</v>
      </c>
      <c r="V10" s="122">
        <v>26220.56170469799</v>
      </c>
      <c r="W10" s="122">
        <f t="shared" si="0"/>
        <v>26221</v>
      </c>
      <c r="X10" s="49">
        <v>89867</v>
      </c>
      <c r="Y10" s="49">
        <v>68731</v>
      </c>
      <c r="Z10" s="48"/>
      <c r="AA10" s="48"/>
      <c r="AB10" s="48"/>
    </row>
    <row r="11" spans="1:34">
      <c r="A11">
        <v>9</v>
      </c>
      <c r="B11" s="12">
        <v>7</v>
      </c>
      <c r="C11" t="s">
        <v>107</v>
      </c>
      <c r="D11" s="14"/>
      <c r="E11" s="14"/>
      <c r="F11" s="14"/>
      <c r="G11" s="14"/>
      <c r="H11" s="14"/>
      <c r="I11" s="14"/>
      <c r="J11" s="14"/>
      <c r="K11" s="47" t="str">
        <f>IF($C11='4. Board Level Worksheet'!$C$5,'4. Board Level Worksheet'!$C$18,"")</f>
        <v/>
      </c>
      <c r="L11" s="47" t="str">
        <f>IF($C11='4. Board Level Worksheet'!$C$5,'4. Board Level Worksheet'!$C$19,"")</f>
        <v/>
      </c>
      <c r="M11" s="49" t="str">
        <f>IF($C11='4. Board Level Worksheet'!$C$5,'4. Board Level Worksheet'!$C$21,"")</f>
        <v/>
      </c>
      <c r="N11" s="49" t="str">
        <f>IF($C11='4. Board Level Worksheet'!$C$5,'4. Board Level Worksheet'!$C$28,"")</f>
        <v/>
      </c>
      <c r="O11" s="49" t="str">
        <f>IF($C11='4. Board Level Worksheet'!$C$5,'4. Board Level Worksheet'!#REF!,"")</f>
        <v/>
      </c>
      <c r="P11" t="s">
        <v>107</v>
      </c>
      <c r="Q11" s="49">
        <v>452800</v>
      </c>
      <c r="R11" s="49">
        <v>452800</v>
      </c>
      <c r="S11" s="49">
        <v>264305</v>
      </c>
      <c r="T11" s="49">
        <v>45000</v>
      </c>
      <c r="U11" s="49">
        <v>103</v>
      </c>
      <c r="V11" s="122">
        <v>131102.80852348995</v>
      </c>
      <c r="W11" s="122">
        <f t="shared" si="0"/>
        <v>131103</v>
      </c>
      <c r="X11" s="49">
        <v>266574</v>
      </c>
      <c r="Y11" s="49">
        <v>207518</v>
      </c>
      <c r="Z11" s="48"/>
      <c r="AA11" s="48"/>
      <c r="AB11" s="48"/>
    </row>
    <row r="12" spans="1:34">
      <c r="A12">
        <v>10</v>
      </c>
      <c r="B12" s="12">
        <v>8</v>
      </c>
      <c r="C12" t="s">
        <v>108</v>
      </c>
      <c r="D12" s="14"/>
      <c r="E12" s="14"/>
      <c r="F12" s="14"/>
      <c r="G12" s="14"/>
      <c r="H12" s="14"/>
      <c r="I12" s="14"/>
      <c r="J12" s="14"/>
      <c r="K12" s="47" t="str">
        <f>IF($C12='4. Board Level Worksheet'!$C$5,'4. Board Level Worksheet'!$C$18,"")</f>
        <v/>
      </c>
      <c r="L12" s="47" t="str">
        <f>IF($C12='4. Board Level Worksheet'!$C$5,'4. Board Level Worksheet'!$C$19,"")</f>
        <v/>
      </c>
      <c r="M12" s="49" t="str">
        <f>IF($C12='4. Board Level Worksheet'!$C$5,'4. Board Level Worksheet'!$C$21,"")</f>
        <v/>
      </c>
      <c r="N12" s="49" t="str">
        <f>IF($C12='4. Board Level Worksheet'!$C$5,'4. Board Level Worksheet'!$C$28,"")</f>
        <v/>
      </c>
      <c r="O12" s="49" t="str">
        <f>IF($C12='4. Board Level Worksheet'!$C$5,'4. Board Level Worksheet'!#REF!,"")</f>
        <v/>
      </c>
      <c r="P12" t="s">
        <v>108</v>
      </c>
      <c r="Q12" s="49">
        <v>402900</v>
      </c>
      <c r="R12" s="49">
        <v>402900</v>
      </c>
      <c r="S12" s="49">
        <v>256236.00000000003</v>
      </c>
      <c r="T12" s="49">
        <v>34000</v>
      </c>
      <c r="U12" s="49">
        <v>62</v>
      </c>
      <c r="V12" s="122">
        <v>93228.663838926179</v>
      </c>
      <c r="W12" s="122">
        <f t="shared" si="0"/>
        <v>93229</v>
      </c>
      <c r="X12" s="49">
        <v>237936</v>
      </c>
      <c r="Y12" s="49">
        <v>186714</v>
      </c>
      <c r="Z12" s="48"/>
      <c r="AA12" s="48"/>
      <c r="AB12" s="48"/>
    </row>
    <row r="13" spans="1:34">
      <c r="A13">
        <v>11</v>
      </c>
      <c r="B13" s="12">
        <v>9</v>
      </c>
      <c r="C13" t="s">
        <v>109</v>
      </c>
      <c r="D13" s="14"/>
      <c r="E13" s="14"/>
      <c r="F13" s="14"/>
      <c r="G13" s="14"/>
      <c r="H13" s="14"/>
      <c r="I13" s="14"/>
      <c r="J13" s="14"/>
      <c r="K13" s="47" t="str">
        <f>IF($C13='4. Board Level Worksheet'!$C$5,'4. Board Level Worksheet'!$C$18,"")</f>
        <v/>
      </c>
      <c r="L13" s="47" t="str">
        <f>IF($C13='4. Board Level Worksheet'!$C$5,'4. Board Level Worksheet'!$C$19,"")</f>
        <v/>
      </c>
      <c r="M13" s="49" t="str">
        <f>IF($C13='4. Board Level Worksheet'!$C$5,'4. Board Level Worksheet'!$C$21,"")</f>
        <v/>
      </c>
      <c r="N13" s="49" t="str">
        <f>IF($C13='4. Board Level Worksheet'!$C$5,'4. Board Level Worksheet'!$C$28,"")</f>
        <v/>
      </c>
      <c r="O13" s="49" t="str">
        <f>IF($C13='4. Board Level Worksheet'!$C$5,'4. Board Level Worksheet'!#REF!,"")</f>
        <v/>
      </c>
      <c r="P13" t="s">
        <v>109</v>
      </c>
      <c r="Q13" s="49">
        <v>846400</v>
      </c>
      <c r="R13" s="49">
        <v>846400</v>
      </c>
      <c r="S13" s="49">
        <v>483008</v>
      </c>
      <c r="T13" s="49">
        <v>72000</v>
      </c>
      <c r="U13" s="49">
        <v>491</v>
      </c>
      <c r="V13" s="122">
        <v>519555.57451901573</v>
      </c>
      <c r="W13" s="122">
        <f t="shared" si="0"/>
        <v>519556</v>
      </c>
      <c r="X13" s="49">
        <v>604347</v>
      </c>
      <c r="Y13" s="49">
        <v>436073</v>
      </c>
      <c r="Z13" s="48"/>
      <c r="AA13" s="48"/>
      <c r="AB13" s="48"/>
    </row>
    <row r="14" spans="1:34">
      <c r="A14">
        <v>12</v>
      </c>
      <c r="B14" s="12">
        <v>10</v>
      </c>
      <c r="C14" t="s">
        <v>110</v>
      </c>
      <c r="D14" s="14"/>
      <c r="E14" s="14"/>
      <c r="F14" s="14"/>
      <c r="G14" s="14"/>
      <c r="H14" s="14"/>
      <c r="I14" s="14"/>
      <c r="J14" s="14"/>
      <c r="K14" s="47" t="str">
        <f>IF($C14='4. Board Level Worksheet'!$C$5,'4. Board Level Worksheet'!$C$18,"")</f>
        <v/>
      </c>
      <c r="L14" s="47" t="str">
        <f>IF($C14='4. Board Level Worksheet'!$C$5,'4. Board Level Worksheet'!$C$19,"")</f>
        <v/>
      </c>
      <c r="M14" s="49" t="str">
        <f>IF($C14='4. Board Level Worksheet'!$C$5,'4. Board Level Worksheet'!$C$21,"")</f>
        <v/>
      </c>
      <c r="N14" s="49" t="str">
        <f>IF($C14='4. Board Level Worksheet'!$C$5,'4. Board Level Worksheet'!$C$28,"")</f>
        <v/>
      </c>
      <c r="O14" s="49" t="str">
        <f>IF($C14='4. Board Level Worksheet'!$C$5,'4. Board Level Worksheet'!#REF!,"")</f>
        <v/>
      </c>
      <c r="P14" t="s">
        <v>110</v>
      </c>
      <c r="Q14" s="49">
        <v>678400</v>
      </c>
      <c r="R14" s="49">
        <v>678400</v>
      </c>
      <c r="S14" s="49">
        <v>321547</v>
      </c>
      <c r="T14" s="49">
        <v>51000</v>
      </c>
      <c r="U14" s="49">
        <v>320</v>
      </c>
      <c r="V14" s="122">
        <v>350578.62131096201</v>
      </c>
      <c r="W14" s="122">
        <f t="shared" si="0"/>
        <v>350579</v>
      </c>
      <c r="X14" s="49">
        <v>747340</v>
      </c>
      <c r="Y14" s="49">
        <v>519372</v>
      </c>
      <c r="Z14" s="48"/>
      <c r="AA14" s="48"/>
      <c r="AB14" s="48"/>
    </row>
    <row r="15" spans="1:34">
      <c r="A15">
        <v>13</v>
      </c>
      <c r="B15" s="12">
        <v>11</v>
      </c>
      <c r="C15" t="s">
        <v>111</v>
      </c>
      <c r="D15" s="14"/>
      <c r="E15" s="14"/>
      <c r="F15" s="14"/>
      <c r="G15" s="14"/>
      <c r="H15" s="14"/>
      <c r="I15" s="14"/>
      <c r="J15" s="14"/>
      <c r="K15" s="47" t="str">
        <f>IF($C15='4. Board Level Worksheet'!$C$5,'4. Board Level Worksheet'!$C$18,"")</f>
        <v/>
      </c>
      <c r="L15" s="47" t="str">
        <f>IF($C15='4. Board Level Worksheet'!$C$5,'4. Board Level Worksheet'!$C$19,"")</f>
        <v/>
      </c>
      <c r="M15" s="49" t="str">
        <f>IF($C15='4. Board Level Worksheet'!$C$5,'4. Board Level Worksheet'!$C$21,"")</f>
        <v/>
      </c>
      <c r="N15" s="49" t="str">
        <f>IF($C15='4. Board Level Worksheet'!$C$5,'4. Board Level Worksheet'!$C$28,"")</f>
        <v/>
      </c>
      <c r="O15" s="49" t="str">
        <f>IF($C15='4. Board Level Worksheet'!$C$5,'4. Board Level Worksheet'!#REF!,"")</f>
        <v/>
      </c>
      <c r="P15" t="s">
        <v>111</v>
      </c>
      <c r="Q15" s="49">
        <v>1810200</v>
      </c>
      <c r="R15" s="49">
        <v>1810200</v>
      </c>
      <c r="S15" s="49">
        <v>1146633</v>
      </c>
      <c r="T15" s="49">
        <v>201000</v>
      </c>
      <c r="U15" s="49">
        <v>630</v>
      </c>
      <c r="V15" s="122">
        <v>698243.84687695757</v>
      </c>
      <c r="W15" s="122">
        <f t="shared" si="0"/>
        <v>698244</v>
      </c>
      <c r="X15" s="49">
        <v>1209330</v>
      </c>
      <c r="Y15" s="49">
        <v>908973</v>
      </c>
      <c r="Z15" s="48"/>
      <c r="AA15" s="48"/>
      <c r="AB15" s="48"/>
    </row>
    <row r="16" spans="1:34">
      <c r="A16">
        <v>14</v>
      </c>
      <c r="B16" s="12">
        <v>12</v>
      </c>
      <c r="C16" t="s">
        <v>112</v>
      </c>
      <c r="D16" s="14"/>
      <c r="E16" s="14"/>
      <c r="F16" s="14"/>
      <c r="G16" s="14"/>
      <c r="H16" s="14"/>
      <c r="I16" s="14"/>
      <c r="J16" s="14"/>
      <c r="K16" s="47" t="str">
        <f>IF($C16='4. Board Level Worksheet'!$C$5,'4. Board Level Worksheet'!$C$18,"")</f>
        <v/>
      </c>
      <c r="L16" s="47" t="str">
        <f>IF($C16='4. Board Level Worksheet'!$C$5,'4. Board Level Worksheet'!$C$19,"")</f>
        <v/>
      </c>
      <c r="M16" s="49" t="str">
        <f>IF($C16='4. Board Level Worksheet'!$C$5,'4. Board Level Worksheet'!$C$21,"")</f>
        <v/>
      </c>
      <c r="N16" s="49" t="str">
        <f>IF($C16='4. Board Level Worksheet'!$C$5,'4. Board Level Worksheet'!$C$28,"")</f>
        <v/>
      </c>
      <c r="O16" s="49" t="str">
        <f>IF($C16='4. Board Level Worksheet'!$C$5,'4. Board Level Worksheet'!#REF!,"")</f>
        <v/>
      </c>
      <c r="P16" t="s">
        <v>112</v>
      </c>
      <c r="Q16" s="49">
        <v>6918600</v>
      </c>
      <c r="R16" s="49">
        <v>6918600</v>
      </c>
      <c r="S16" s="49">
        <v>3721149</v>
      </c>
      <c r="T16" s="49">
        <v>527000</v>
      </c>
      <c r="U16" s="49">
        <v>648</v>
      </c>
      <c r="V16" s="122">
        <v>908008.34051454149</v>
      </c>
      <c r="W16" s="122">
        <f t="shared" si="0"/>
        <v>908008</v>
      </c>
      <c r="X16" s="49">
        <v>5823125</v>
      </c>
      <c r="Y16" s="49">
        <v>3959828</v>
      </c>
      <c r="Z16" s="48"/>
      <c r="AA16" s="48"/>
      <c r="AB16" s="48"/>
    </row>
    <row r="17" spans="1:28">
      <c r="A17">
        <v>15</v>
      </c>
      <c r="B17" s="12">
        <v>13</v>
      </c>
      <c r="C17" t="s">
        <v>113</v>
      </c>
      <c r="D17" s="14"/>
      <c r="E17" s="14"/>
      <c r="F17" s="14"/>
      <c r="G17" s="14"/>
      <c r="H17" s="14"/>
      <c r="I17" s="14"/>
      <c r="J17" s="14"/>
      <c r="K17" s="47" t="str">
        <f>IF($C17='4. Board Level Worksheet'!$C$5,'4. Board Level Worksheet'!$C$18,"")</f>
        <v/>
      </c>
      <c r="L17" s="47" t="str">
        <f>IF($C17='4. Board Level Worksheet'!$C$5,'4. Board Level Worksheet'!$C$19,"")</f>
        <v/>
      </c>
      <c r="M17" s="49" t="str">
        <f>IF($C17='4. Board Level Worksheet'!$C$5,'4. Board Level Worksheet'!$C$21,"")</f>
        <v/>
      </c>
      <c r="N17" s="49" t="str">
        <f>IF($C17='4. Board Level Worksheet'!$C$5,'4. Board Level Worksheet'!$C$28,"")</f>
        <v/>
      </c>
      <c r="O17" s="49" t="str">
        <f>IF($C17='4. Board Level Worksheet'!$C$5,'4. Board Level Worksheet'!#REF!,"")</f>
        <v/>
      </c>
      <c r="P17" t="s">
        <v>113</v>
      </c>
      <c r="Q17" s="49">
        <v>1439500</v>
      </c>
      <c r="R17" s="49">
        <v>1439500</v>
      </c>
      <c r="S17" s="49">
        <v>999955</v>
      </c>
      <c r="T17" s="49">
        <v>171000</v>
      </c>
      <c r="U17" s="49">
        <v>311</v>
      </c>
      <c r="V17" s="122">
        <v>374856.91918568237</v>
      </c>
      <c r="W17" s="122">
        <f t="shared" si="0"/>
        <v>374857</v>
      </c>
      <c r="X17" s="49">
        <v>899094</v>
      </c>
      <c r="Y17" s="49">
        <v>671210</v>
      </c>
      <c r="Z17" s="48"/>
      <c r="AA17" s="48"/>
      <c r="AB17" s="48"/>
    </row>
    <row r="18" spans="1:28">
      <c r="A18">
        <v>16</v>
      </c>
      <c r="B18" s="12">
        <v>14</v>
      </c>
      <c r="C18" t="s">
        <v>114</v>
      </c>
      <c r="D18" s="14"/>
      <c r="E18" s="14"/>
      <c r="F18" s="14"/>
      <c r="G18" s="14"/>
      <c r="H18" s="14"/>
      <c r="I18" s="14"/>
      <c r="J18" s="14"/>
      <c r="K18" s="47" t="str">
        <f>IF($C18='4. Board Level Worksheet'!$C$5,'4. Board Level Worksheet'!$C$18,"")</f>
        <v/>
      </c>
      <c r="L18" s="47" t="str">
        <f>IF($C18='4. Board Level Worksheet'!$C$5,'4. Board Level Worksheet'!$C$19,"")</f>
        <v/>
      </c>
      <c r="M18" s="49" t="str">
        <f>IF($C18='4. Board Level Worksheet'!$C$5,'4. Board Level Worksheet'!$C$21,"")</f>
        <v/>
      </c>
      <c r="N18" s="49" t="str">
        <f>IF($C18='4. Board Level Worksheet'!$C$5,'4. Board Level Worksheet'!$C$28,"")</f>
        <v/>
      </c>
      <c r="O18" s="49" t="str">
        <f>IF($C18='4. Board Level Worksheet'!$C$5,'4. Board Level Worksheet'!#REF!,"")</f>
        <v/>
      </c>
      <c r="P18" t="s">
        <v>114</v>
      </c>
      <c r="Q18" s="49">
        <v>882200</v>
      </c>
      <c r="R18" s="49">
        <v>882200</v>
      </c>
      <c r="S18" s="49">
        <v>479017</v>
      </c>
      <c r="T18" s="49">
        <v>78000</v>
      </c>
      <c r="U18" s="49">
        <v>933</v>
      </c>
      <c r="V18" s="122">
        <v>954622.67243400461</v>
      </c>
      <c r="W18" s="122">
        <f t="shared" si="0"/>
        <v>954623</v>
      </c>
      <c r="X18" s="49">
        <v>832483</v>
      </c>
      <c r="Y18" s="49">
        <v>582178</v>
      </c>
      <c r="Z18" s="48"/>
      <c r="AA18" s="48"/>
      <c r="AB18" s="48"/>
    </row>
    <row r="19" spans="1:28">
      <c r="A19">
        <v>17</v>
      </c>
      <c r="B19" s="12">
        <v>15</v>
      </c>
      <c r="C19" t="s">
        <v>115</v>
      </c>
      <c r="D19" s="14"/>
      <c r="E19" s="14"/>
      <c r="F19" s="14"/>
      <c r="G19" s="14"/>
      <c r="H19" s="14"/>
      <c r="I19" s="14"/>
      <c r="J19" s="14"/>
      <c r="K19" s="47" t="str">
        <f>IF($C19='4. Board Level Worksheet'!$C$5,'4. Board Level Worksheet'!$C$18,"")</f>
        <v/>
      </c>
      <c r="L19" s="47" t="str">
        <f>IF($C19='4. Board Level Worksheet'!$C$5,'4. Board Level Worksheet'!$C$19,"")</f>
        <v/>
      </c>
      <c r="M19" s="49" t="str">
        <f>IF($C19='4. Board Level Worksheet'!$C$5,'4. Board Level Worksheet'!$C$21,"")</f>
        <v/>
      </c>
      <c r="N19" s="49" t="str">
        <f>IF($C19='4. Board Level Worksheet'!$C$5,'4. Board Level Worksheet'!$C$28,"")</f>
        <v/>
      </c>
      <c r="O19" s="49" t="str">
        <f>IF($C19='4. Board Level Worksheet'!$C$5,'4. Board Level Worksheet'!#REF!,"")</f>
        <v/>
      </c>
      <c r="P19" t="s">
        <v>115</v>
      </c>
      <c r="Q19" s="49">
        <v>532000</v>
      </c>
      <c r="R19" s="49">
        <v>532000</v>
      </c>
      <c r="S19" s="49">
        <v>267472</v>
      </c>
      <c r="T19" s="49">
        <v>35000</v>
      </c>
      <c r="U19" s="49">
        <v>768</v>
      </c>
      <c r="V19" s="122">
        <v>779818.92773601797</v>
      </c>
      <c r="W19" s="122">
        <f t="shared" si="0"/>
        <v>779819</v>
      </c>
      <c r="X19" s="49">
        <v>509333</v>
      </c>
      <c r="Y19" s="49">
        <v>357261</v>
      </c>
      <c r="Z19" s="48"/>
      <c r="AA19" s="48"/>
      <c r="AB19" s="48"/>
    </row>
    <row r="20" spans="1:28">
      <c r="A20">
        <v>18</v>
      </c>
      <c r="B20" s="12">
        <v>16</v>
      </c>
      <c r="C20" t="s">
        <v>116</v>
      </c>
      <c r="D20" s="14"/>
      <c r="E20" s="14"/>
      <c r="F20" s="14"/>
      <c r="G20" s="14"/>
      <c r="H20" s="14"/>
      <c r="I20" s="14"/>
      <c r="J20" s="14"/>
      <c r="K20" s="47" t="str">
        <f>IF($C20='4. Board Level Worksheet'!$C$5,'4. Board Level Worksheet'!$C$18,"")</f>
        <v/>
      </c>
      <c r="L20" s="47" t="str">
        <f>IF($C20='4. Board Level Worksheet'!$C$5,'4. Board Level Worksheet'!$C$19,"")</f>
        <v/>
      </c>
      <c r="M20" s="49" t="str">
        <f>IF($C20='4. Board Level Worksheet'!$C$5,'4. Board Level Worksheet'!$C$21,"")</f>
        <v/>
      </c>
      <c r="N20" s="49" t="str">
        <f>IF($C20='4. Board Level Worksheet'!$C$5,'4. Board Level Worksheet'!$C$28,"")</f>
        <v/>
      </c>
      <c r="O20" s="49" t="str">
        <f>IF($C20='4. Board Level Worksheet'!$C$5,'4. Board Level Worksheet'!#REF!,"")</f>
        <v/>
      </c>
      <c r="P20" t="s">
        <v>116</v>
      </c>
      <c r="Q20" s="49">
        <v>2588000</v>
      </c>
      <c r="R20" s="49">
        <v>2588000</v>
      </c>
      <c r="S20" s="49">
        <v>1696047</v>
      </c>
      <c r="T20" s="49">
        <v>282000</v>
      </c>
      <c r="U20" s="49">
        <v>497</v>
      </c>
      <c r="V20" s="122">
        <v>595303.86388814321</v>
      </c>
      <c r="W20" s="122">
        <f t="shared" si="0"/>
        <v>595304</v>
      </c>
      <c r="X20" s="49">
        <v>1276193</v>
      </c>
      <c r="Y20" s="49">
        <v>993290</v>
      </c>
      <c r="Z20" s="48"/>
      <c r="AA20" s="48"/>
      <c r="AB20" s="48"/>
    </row>
    <row r="21" spans="1:28">
      <c r="A21">
        <v>19</v>
      </c>
      <c r="B21" s="12">
        <v>17</v>
      </c>
      <c r="C21" t="s">
        <v>117</v>
      </c>
      <c r="D21" s="14"/>
      <c r="E21" s="14"/>
      <c r="F21" s="14"/>
      <c r="G21" s="14"/>
      <c r="H21" s="14"/>
      <c r="I21" s="14"/>
      <c r="J21" s="14"/>
      <c r="K21" s="47" t="str">
        <f>IF($C21='4. Board Level Worksheet'!$C$5,'4. Board Level Worksheet'!$C$18,"")</f>
        <v/>
      </c>
      <c r="L21" s="47" t="str">
        <f>IF($C21='4. Board Level Worksheet'!$C$5,'4. Board Level Worksheet'!$C$19,"")</f>
        <v/>
      </c>
      <c r="M21" s="49" t="str">
        <f>IF($C21='4. Board Level Worksheet'!$C$5,'4. Board Level Worksheet'!$C$21,"")</f>
        <v/>
      </c>
      <c r="N21" s="49" t="str">
        <f>IF($C21='4. Board Level Worksheet'!$C$5,'4. Board Level Worksheet'!$C$28,"")</f>
        <v/>
      </c>
      <c r="O21" s="49" t="str">
        <f>IF($C21='4. Board Level Worksheet'!$C$5,'4. Board Level Worksheet'!#REF!,"")</f>
        <v/>
      </c>
      <c r="P21" t="s">
        <v>117</v>
      </c>
      <c r="Q21" s="49">
        <v>1078400</v>
      </c>
      <c r="R21" s="49">
        <v>1078400</v>
      </c>
      <c r="S21" s="49">
        <v>718543</v>
      </c>
      <c r="T21" s="49">
        <v>123000</v>
      </c>
      <c r="U21" s="49">
        <v>149</v>
      </c>
      <c r="V21" s="122">
        <v>208793.36172259509</v>
      </c>
      <c r="W21" s="122">
        <f t="shared" si="0"/>
        <v>208793</v>
      </c>
      <c r="X21" s="49">
        <v>499402</v>
      </c>
      <c r="Y21" s="49">
        <v>417881</v>
      </c>
      <c r="Z21" s="48"/>
      <c r="AA21" s="48"/>
      <c r="AB21" s="48"/>
    </row>
    <row r="22" spans="1:28">
      <c r="A22">
        <v>20</v>
      </c>
      <c r="B22" s="12">
        <v>18</v>
      </c>
      <c r="C22" t="s">
        <v>118</v>
      </c>
      <c r="D22" s="14"/>
      <c r="E22" s="14"/>
      <c r="F22" s="14"/>
      <c r="G22" s="14"/>
      <c r="H22" s="14"/>
      <c r="I22" s="14"/>
      <c r="J22" s="14"/>
      <c r="K22" s="47" t="str">
        <f>IF($C22='4. Board Level Worksheet'!$C$5,'4. Board Level Worksheet'!$C$18,"")</f>
        <v/>
      </c>
      <c r="L22" s="47" t="str">
        <f>IF($C22='4. Board Level Worksheet'!$C$5,'4. Board Level Worksheet'!$C$19,"")</f>
        <v/>
      </c>
      <c r="M22" s="49" t="str">
        <f>IF($C22='4. Board Level Worksheet'!$C$5,'4. Board Level Worksheet'!$C$21,"")</f>
        <v/>
      </c>
      <c r="N22" s="49" t="str">
        <f>IF($C22='4. Board Level Worksheet'!$C$5,'4. Board Level Worksheet'!$C$28,"")</f>
        <v/>
      </c>
      <c r="O22" s="49" t="str">
        <f>IF($C22='4. Board Level Worksheet'!$C$5,'4. Board Level Worksheet'!#REF!,"")</f>
        <v/>
      </c>
      <c r="P22" t="s">
        <v>118</v>
      </c>
      <c r="Q22" s="49">
        <v>845000</v>
      </c>
      <c r="R22" s="49">
        <v>845000</v>
      </c>
      <c r="S22" s="49">
        <v>485608</v>
      </c>
      <c r="T22" s="49">
        <v>11000</v>
      </c>
      <c r="U22" s="49">
        <v>262</v>
      </c>
      <c r="V22" s="122">
        <v>398164.08514541388</v>
      </c>
      <c r="W22" s="122">
        <f t="shared" si="0"/>
        <v>398164</v>
      </c>
      <c r="X22" s="49">
        <v>492669</v>
      </c>
      <c r="Y22" s="49">
        <v>375544</v>
      </c>
      <c r="Z22" s="48"/>
      <c r="AA22" s="48"/>
      <c r="AB22" s="48"/>
    </row>
    <row r="23" spans="1:28">
      <c r="A23">
        <v>21</v>
      </c>
      <c r="B23" s="12">
        <v>19</v>
      </c>
      <c r="C23" t="s">
        <v>119</v>
      </c>
      <c r="D23" s="14"/>
      <c r="E23" s="14"/>
      <c r="F23" s="14"/>
      <c r="G23" s="14"/>
      <c r="H23" s="14"/>
      <c r="I23" s="14"/>
      <c r="J23" s="14"/>
      <c r="K23" s="47" t="str">
        <f>IF($C23='4. Board Level Worksheet'!$C$5,'4. Board Level Worksheet'!$C$18,"")</f>
        <v/>
      </c>
      <c r="L23" s="47" t="str">
        <f>IF($C23='4. Board Level Worksheet'!$C$5,'4. Board Level Worksheet'!$C$19,"")</f>
        <v/>
      </c>
      <c r="M23" s="49" t="str">
        <f>IF($C23='4. Board Level Worksheet'!$C$5,'4. Board Level Worksheet'!$C$21,"")</f>
        <v/>
      </c>
      <c r="N23" s="49" t="str">
        <f>IF($C23='4. Board Level Worksheet'!$C$5,'4. Board Level Worksheet'!$C$28,"")</f>
        <v/>
      </c>
      <c r="O23" s="49" t="str">
        <f>IF($C23='4. Board Level Worksheet'!$C$5,'4. Board Level Worksheet'!#REF!,"")</f>
        <v/>
      </c>
      <c r="P23" t="s">
        <v>119</v>
      </c>
      <c r="Q23" s="49">
        <v>2991300</v>
      </c>
      <c r="R23" s="49">
        <v>2991300</v>
      </c>
      <c r="S23" s="49">
        <v>2033872.0000000002</v>
      </c>
      <c r="T23" s="49">
        <v>417000</v>
      </c>
      <c r="U23" s="49">
        <v>1462</v>
      </c>
      <c r="V23" s="122">
        <v>1553811.063982103</v>
      </c>
      <c r="W23" s="122">
        <f t="shared" si="0"/>
        <v>1553811</v>
      </c>
      <c r="X23" s="49">
        <v>1892163</v>
      </c>
      <c r="Y23" s="49">
        <v>1359560</v>
      </c>
      <c r="Z23" s="48"/>
      <c r="AA23" s="48"/>
      <c r="AB23" s="48"/>
    </row>
    <row r="24" spans="1:28">
      <c r="A24">
        <v>22</v>
      </c>
      <c r="B24" s="12">
        <v>20</v>
      </c>
      <c r="C24" t="s">
        <v>120</v>
      </c>
      <c r="D24" s="14"/>
      <c r="E24" s="14"/>
      <c r="F24" s="14"/>
      <c r="G24" s="14"/>
      <c r="H24" s="14"/>
      <c r="I24" s="14"/>
      <c r="J24" s="14"/>
      <c r="K24" s="47" t="str">
        <f>IF($C24='4. Board Level Worksheet'!$C$5,'4. Board Level Worksheet'!$C$18,"")</f>
        <v/>
      </c>
      <c r="L24" s="47" t="str">
        <f>IF($C24='4. Board Level Worksheet'!$C$5,'4. Board Level Worksheet'!$C$19,"")</f>
        <v/>
      </c>
      <c r="M24" s="49" t="str">
        <f>IF($C24='4. Board Level Worksheet'!$C$5,'4. Board Level Worksheet'!$C$21,"")</f>
        <v/>
      </c>
      <c r="N24" s="49" t="str">
        <f>IF($C24='4. Board Level Worksheet'!$C$5,'4. Board Level Worksheet'!$C$28,"")</f>
        <v/>
      </c>
      <c r="O24" s="49" t="str">
        <f>IF($C24='4. Board Level Worksheet'!$C$5,'4. Board Level Worksheet'!#REF!,"")</f>
        <v/>
      </c>
      <c r="P24" t="s">
        <v>120</v>
      </c>
      <c r="Q24" s="49">
        <v>1239500</v>
      </c>
      <c r="R24" s="49">
        <v>1239500</v>
      </c>
      <c r="S24" s="49">
        <v>884175</v>
      </c>
      <c r="T24" s="49">
        <v>155000</v>
      </c>
      <c r="U24" s="49">
        <v>1045</v>
      </c>
      <c r="V24" s="122">
        <v>1076014.1618076065</v>
      </c>
      <c r="W24" s="122">
        <f t="shared" si="0"/>
        <v>1076014</v>
      </c>
      <c r="X24" s="49">
        <v>842069</v>
      </c>
      <c r="Y24" s="49">
        <v>626331</v>
      </c>
      <c r="Z24" s="48"/>
      <c r="AA24" s="48"/>
      <c r="AB24" s="48"/>
    </row>
    <row r="25" spans="1:28">
      <c r="A25">
        <v>23</v>
      </c>
      <c r="B25" s="12">
        <v>21</v>
      </c>
      <c r="C25" t="s">
        <v>121</v>
      </c>
      <c r="D25" s="14"/>
      <c r="E25" s="14"/>
      <c r="F25" s="14"/>
      <c r="G25" s="14"/>
      <c r="H25" s="14"/>
      <c r="I25" s="14"/>
      <c r="J25" s="14"/>
      <c r="K25" s="47" t="str">
        <f>IF($C25='4. Board Level Worksheet'!$C$5,'4. Board Level Worksheet'!$C$18,"")</f>
        <v/>
      </c>
      <c r="L25" s="47" t="str">
        <f>IF($C25='4. Board Level Worksheet'!$C$5,'4. Board Level Worksheet'!$C$19,"")</f>
        <v/>
      </c>
      <c r="M25" s="49" t="str">
        <f>IF($C25='4. Board Level Worksheet'!$C$5,'4. Board Level Worksheet'!$C$21,"")</f>
        <v/>
      </c>
      <c r="N25" s="49" t="str">
        <f>IF($C25='4. Board Level Worksheet'!$C$5,'4. Board Level Worksheet'!$C$28,"")</f>
        <v/>
      </c>
      <c r="O25" s="49" t="str">
        <f>IF($C25='4. Board Level Worksheet'!$C$5,'4. Board Level Worksheet'!#REF!,"")</f>
        <v/>
      </c>
      <c r="P25" t="s">
        <v>121</v>
      </c>
      <c r="Q25" s="49">
        <v>1162000</v>
      </c>
      <c r="R25" s="49">
        <v>1162000</v>
      </c>
      <c r="S25" s="49">
        <v>673025</v>
      </c>
      <c r="T25" s="49">
        <v>120000</v>
      </c>
      <c r="U25" s="49">
        <v>794</v>
      </c>
      <c r="V25" s="122">
        <v>826433.25965548109</v>
      </c>
      <c r="W25" s="122">
        <f t="shared" si="0"/>
        <v>826433</v>
      </c>
      <c r="X25" s="49">
        <v>793548</v>
      </c>
      <c r="Y25" s="49">
        <v>611145</v>
      </c>
      <c r="Z25" s="48"/>
      <c r="AA25" s="48"/>
      <c r="AB25" s="48"/>
    </row>
    <row r="26" spans="1:28">
      <c r="A26">
        <v>24</v>
      </c>
      <c r="B26" s="12">
        <v>22</v>
      </c>
      <c r="C26" t="s">
        <v>122</v>
      </c>
      <c r="D26" s="14"/>
      <c r="E26" s="14"/>
      <c r="F26" s="14"/>
      <c r="G26" s="14"/>
      <c r="H26" s="14"/>
      <c r="I26" s="14"/>
      <c r="J26" s="14"/>
      <c r="K26" s="47" t="str">
        <f>IF($C26='4. Board Level Worksheet'!$C$5,'4. Board Level Worksheet'!$C$18,"")</f>
        <v/>
      </c>
      <c r="L26" s="47" t="str">
        <f>IF($C26='4. Board Level Worksheet'!$C$5,'4. Board Level Worksheet'!$C$19,"")</f>
        <v/>
      </c>
      <c r="M26" s="49" t="str">
        <f>IF($C26='4. Board Level Worksheet'!$C$5,'4. Board Level Worksheet'!$C$21,"")</f>
        <v/>
      </c>
      <c r="N26" s="49" t="str">
        <f>IF($C26='4. Board Level Worksheet'!$C$5,'4. Board Level Worksheet'!$C$28,"")</f>
        <v/>
      </c>
      <c r="O26" s="49" t="str">
        <f>IF($C26='4. Board Level Worksheet'!$C$5,'4. Board Level Worksheet'!#REF!,"")</f>
        <v/>
      </c>
      <c r="P26" t="s">
        <v>122</v>
      </c>
      <c r="Q26" s="49">
        <v>1019300</v>
      </c>
      <c r="R26" s="49">
        <v>1019300</v>
      </c>
      <c r="S26" s="49">
        <v>538014</v>
      </c>
      <c r="T26" s="49">
        <v>69000</v>
      </c>
      <c r="U26" s="49">
        <v>428</v>
      </c>
      <c r="V26" s="122">
        <v>470998.97876957501</v>
      </c>
      <c r="W26" s="122">
        <f t="shared" si="0"/>
        <v>470999</v>
      </c>
      <c r="X26" s="49">
        <v>810095</v>
      </c>
      <c r="Y26" s="49">
        <v>594963</v>
      </c>
      <c r="Z26" s="48"/>
      <c r="AA26" s="48"/>
      <c r="AB26" s="48"/>
    </row>
    <row r="27" spans="1:28">
      <c r="A27">
        <v>25</v>
      </c>
      <c r="B27" s="12">
        <v>23</v>
      </c>
      <c r="C27" t="s">
        <v>123</v>
      </c>
      <c r="D27" s="14"/>
      <c r="E27" s="14"/>
      <c r="F27" s="14"/>
      <c r="G27" s="14"/>
      <c r="H27" s="14"/>
      <c r="I27" s="14"/>
      <c r="J27" s="14"/>
      <c r="K27" s="47" t="str">
        <f>IF($C27='4. Board Level Worksheet'!$C$5,'4. Board Level Worksheet'!$C$18,"")</f>
        <v/>
      </c>
      <c r="L27" s="47" t="str">
        <f>IF($C27='4. Board Level Worksheet'!$C$5,'4. Board Level Worksheet'!$C$19,"")</f>
        <v/>
      </c>
      <c r="M27" s="49" t="str">
        <f>IF($C27='4. Board Level Worksheet'!$C$5,'4. Board Level Worksheet'!$C$21,"")</f>
        <v/>
      </c>
      <c r="N27" s="49" t="str">
        <f>IF($C27='4. Board Level Worksheet'!$C$5,'4. Board Level Worksheet'!$C$28,"")</f>
        <v/>
      </c>
      <c r="O27" s="49" t="str">
        <f>IF($C27='4. Board Level Worksheet'!$C$5,'4. Board Level Worksheet'!#REF!,"")</f>
        <v/>
      </c>
      <c r="P27" t="s">
        <v>123</v>
      </c>
      <c r="Q27" s="49">
        <v>764100</v>
      </c>
      <c r="R27" s="49">
        <v>764100</v>
      </c>
      <c r="S27" s="49">
        <v>367275</v>
      </c>
      <c r="T27" s="49">
        <v>67000</v>
      </c>
      <c r="U27" s="49">
        <v>765</v>
      </c>
      <c r="V27" s="122">
        <v>786616.85114093963</v>
      </c>
      <c r="W27" s="122">
        <f t="shared" si="0"/>
        <v>786617</v>
      </c>
      <c r="X27" s="49">
        <v>827338</v>
      </c>
      <c r="Y27" s="49">
        <v>538674</v>
      </c>
      <c r="Z27" s="48"/>
      <c r="AA27" s="48"/>
      <c r="AB27" s="48"/>
    </row>
    <row r="28" spans="1:28">
      <c r="A28">
        <v>26</v>
      </c>
      <c r="B28" s="12">
        <v>24</v>
      </c>
      <c r="C28" t="s">
        <v>124</v>
      </c>
      <c r="D28" s="14"/>
      <c r="E28" s="14"/>
      <c r="F28" s="14"/>
      <c r="G28" s="14"/>
      <c r="H28" s="14"/>
      <c r="I28" s="14"/>
      <c r="J28" s="14"/>
      <c r="K28" s="47" t="str">
        <f>IF($C28='4. Board Level Worksheet'!$C$5,'4. Board Level Worksheet'!$C$18,"")</f>
        <v/>
      </c>
      <c r="L28" s="47" t="str">
        <f>IF($C28='4. Board Level Worksheet'!$C$5,'4. Board Level Worksheet'!$C$19,"")</f>
        <v/>
      </c>
      <c r="M28" s="49" t="str">
        <f>IF($C28='4. Board Level Worksheet'!$C$5,'4. Board Level Worksheet'!$C$21,"")</f>
        <v/>
      </c>
      <c r="N28" s="49" t="str">
        <f>IF($C28='4. Board Level Worksheet'!$C$5,'4. Board Level Worksheet'!$C$28,"")</f>
        <v/>
      </c>
      <c r="O28" s="49" t="str">
        <f>IF($C28='4. Board Level Worksheet'!$C$5,'4. Board Level Worksheet'!#REF!,"")</f>
        <v/>
      </c>
      <c r="P28" t="s">
        <v>124</v>
      </c>
      <c r="Q28" s="49">
        <v>1467400</v>
      </c>
      <c r="R28" s="49">
        <v>1467400</v>
      </c>
      <c r="S28" s="49">
        <v>863236</v>
      </c>
      <c r="T28" s="49">
        <v>156000</v>
      </c>
      <c r="U28" s="49">
        <v>331</v>
      </c>
      <c r="V28" s="122">
        <v>389423.89791051456</v>
      </c>
      <c r="W28" s="122">
        <f t="shared" si="0"/>
        <v>389424</v>
      </c>
      <c r="X28" s="49">
        <v>1034771</v>
      </c>
      <c r="Y28" s="49">
        <v>710793</v>
      </c>
      <c r="Z28" s="48"/>
      <c r="AA28" s="48"/>
      <c r="AB28" s="48"/>
    </row>
    <row r="29" spans="1:28">
      <c r="A29">
        <v>27</v>
      </c>
      <c r="B29" s="12">
        <v>25</v>
      </c>
      <c r="C29" t="s">
        <v>125</v>
      </c>
      <c r="D29" s="14"/>
      <c r="E29" s="14"/>
      <c r="F29" s="14"/>
      <c r="G29" s="14"/>
      <c r="H29" s="14"/>
      <c r="I29" s="14"/>
      <c r="J29" s="14"/>
      <c r="K29" s="47" t="str">
        <f>IF($C29='4. Board Level Worksheet'!$C$5,'4. Board Level Worksheet'!$C$18,"")</f>
        <v/>
      </c>
      <c r="L29" s="47" t="str">
        <f>IF($C29='4. Board Level Worksheet'!$C$5,'4. Board Level Worksheet'!$C$19,"")</f>
        <v/>
      </c>
      <c r="M29" s="49" t="str">
        <f>IF($C29='4. Board Level Worksheet'!$C$5,'4. Board Level Worksheet'!$C$21,"")</f>
        <v/>
      </c>
      <c r="N29" s="49" t="str">
        <f>IF($C29='4. Board Level Worksheet'!$C$5,'4. Board Level Worksheet'!$C$28,"")</f>
        <v/>
      </c>
      <c r="O29" s="49" t="str">
        <f>IF($C29='4. Board Level Worksheet'!$C$5,'4. Board Level Worksheet'!#REF!,"")</f>
        <v/>
      </c>
      <c r="P29" t="s">
        <v>125</v>
      </c>
      <c r="Q29" s="49">
        <v>1681500</v>
      </c>
      <c r="R29" s="49">
        <v>1681500</v>
      </c>
      <c r="S29" s="49">
        <v>1073366</v>
      </c>
      <c r="T29" s="49">
        <v>161000</v>
      </c>
      <c r="U29" s="49">
        <v>780</v>
      </c>
      <c r="V29" s="122">
        <v>836144.57880536921</v>
      </c>
      <c r="W29" s="122">
        <f t="shared" si="0"/>
        <v>836145</v>
      </c>
      <c r="X29" s="49">
        <v>968614</v>
      </c>
      <c r="Y29" s="49">
        <v>739548</v>
      </c>
      <c r="Z29" s="48"/>
      <c r="AA29" s="48"/>
      <c r="AB29" s="48"/>
    </row>
    <row r="30" spans="1:28">
      <c r="A30">
        <v>28</v>
      </c>
      <c r="B30" s="12">
        <v>26</v>
      </c>
      <c r="C30" t="s">
        <v>126</v>
      </c>
      <c r="D30" s="14"/>
      <c r="E30" s="14"/>
      <c r="F30" s="14"/>
      <c r="G30" s="14"/>
      <c r="H30" s="14"/>
      <c r="I30" s="14"/>
      <c r="J30" s="14"/>
      <c r="K30" s="47" t="str">
        <f>IF($C30='4. Board Level Worksheet'!$C$5,'4. Board Level Worksheet'!$C$18,"")</f>
        <v/>
      </c>
      <c r="L30" s="47" t="str">
        <f>IF($C30='4. Board Level Worksheet'!$C$5,'4. Board Level Worksheet'!$C$19,"")</f>
        <v/>
      </c>
      <c r="M30" s="49" t="str">
        <f>IF($C30='4. Board Level Worksheet'!$C$5,'4. Board Level Worksheet'!$C$21,"")</f>
        <v/>
      </c>
      <c r="N30" s="49" t="str">
        <f>IF($C30='4. Board Level Worksheet'!$C$5,'4. Board Level Worksheet'!$C$28,"")</f>
        <v/>
      </c>
      <c r="O30" s="49" t="str">
        <f>IF($C30='4. Board Level Worksheet'!$C$5,'4. Board Level Worksheet'!#REF!,"")</f>
        <v/>
      </c>
      <c r="P30" t="s">
        <v>126</v>
      </c>
      <c r="Q30" s="49">
        <v>860700</v>
      </c>
      <c r="R30" s="49">
        <v>860700</v>
      </c>
      <c r="S30" s="49">
        <v>438959</v>
      </c>
      <c r="T30" s="49">
        <v>58000</v>
      </c>
      <c r="U30" s="49">
        <v>147</v>
      </c>
      <c r="V30" s="122">
        <v>191312.98725279645</v>
      </c>
      <c r="W30" s="122">
        <f t="shared" si="0"/>
        <v>191313</v>
      </c>
      <c r="X30" s="49">
        <v>541141</v>
      </c>
      <c r="Y30" s="49">
        <v>419649</v>
      </c>
      <c r="Z30" s="48"/>
      <c r="AA30" s="48"/>
      <c r="AB30" s="48"/>
    </row>
    <row r="31" spans="1:28">
      <c r="A31">
        <v>29</v>
      </c>
      <c r="B31" s="12">
        <v>27</v>
      </c>
      <c r="C31" t="s">
        <v>127</v>
      </c>
      <c r="D31" s="14"/>
      <c r="E31" s="14"/>
      <c r="F31" s="14"/>
      <c r="G31" s="14"/>
      <c r="H31" s="14"/>
      <c r="I31" s="14"/>
      <c r="J31" s="14"/>
      <c r="K31" s="47" t="str">
        <f>IF($C31='4. Board Level Worksheet'!$C$5,'4. Board Level Worksheet'!$C$18,"")</f>
        <v/>
      </c>
      <c r="L31" s="47" t="str">
        <f>IF($C31='4. Board Level Worksheet'!$C$5,'4. Board Level Worksheet'!$C$19,"")</f>
        <v/>
      </c>
      <c r="M31" s="49" t="str">
        <f>IF($C31='4. Board Level Worksheet'!$C$5,'4. Board Level Worksheet'!$C$21,"")</f>
        <v/>
      </c>
      <c r="N31" s="49" t="str">
        <f>IF($C31='4. Board Level Worksheet'!$C$5,'4. Board Level Worksheet'!$C$28,"")</f>
        <v/>
      </c>
      <c r="O31" s="49" t="str">
        <f>IF($C31='4. Board Level Worksheet'!$C$5,'4. Board Level Worksheet'!#REF!,"")</f>
        <v/>
      </c>
      <c r="P31" t="s">
        <v>127</v>
      </c>
      <c r="Q31" s="49">
        <v>568100</v>
      </c>
      <c r="R31" s="49">
        <v>568100</v>
      </c>
      <c r="S31" s="49">
        <v>313965</v>
      </c>
      <c r="T31" s="49">
        <v>49000</v>
      </c>
      <c r="U31" s="49">
        <v>820</v>
      </c>
      <c r="V31" s="122">
        <v>833231.18306040275</v>
      </c>
      <c r="W31" s="122">
        <f t="shared" si="0"/>
        <v>833231</v>
      </c>
      <c r="X31" s="49">
        <v>722400</v>
      </c>
      <c r="Y31" s="49">
        <v>538440</v>
      </c>
      <c r="Z31" s="48"/>
      <c r="AA31" s="48"/>
      <c r="AB31" s="48"/>
    </row>
    <row r="32" spans="1:28">
      <c r="A32">
        <v>30</v>
      </c>
      <c r="B32" s="12">
        <v>28</v>
      </c>
      <c r="C32" t="s">
        <v>128</v>
      </c>
      <c r="D32" s="14"/>
      <c r="E32" s="14"/>
      <c r="F32" s="14"/>
      <c r="G32" s="14"/>
      <c r="H32" s="14"/>
      <c r="I32" s="14"/>
      <c r="J32" s="14"/>
      <c r="K32" s="47" t="str">
        <f>IF($C32='4. Board Level Worksheet'!$C$5,'4. Board Level Worksheet'!$C$18,"")</f>
        <v/>
      </c>
      <c r="L32" s="47" t="str">
        <f>IF($C32='4. Board Level Worksheet'!$C$5,'4. Board Level Worksheet'!$C$19,"")</f>
        <v/>
      </c>
      <c r="M32" s="49" t="str">
        <f>IF($C32='4. Board Level Worksheet'!$C$5,'4. Board Level Worksheet'!$C$21,"")</f>
        <v/>
      </c>
      <c r="N32" s="49" t="str">
        <f>IF($C32='4. Board Level Worksheet'!$C$5,'4. Board Level Worksheet'!$C$28,"")</f>
        <v/>
      </c>
      <c r="O32" s="49" t="str">
        <f>IF($C32='4. Board Level Worksheet'!$C$5,'4. Board Level Worksheet'!#REF!,"")</f>
        <v/>
      </c>
      <c r="P32" t="s">
        <v>128</v>
      </c>
      <c r="Q32" s="49">
        <v>284900</v>
      </c>
      <c r="R32" s="49">
        <v>284900</v>
      </c>
      <c r="S32" s="49">
        <v>172559</v>
      </c>
      <c r="T32" s="49">
        <v>21000</v>
      </c>
      <c r="U32" s="49">
        <v>63</v>
      </c>
      <c r="V32" s="122">
        <v>82546.212774049229</v>
      </c>
      <c r="W32" s="122">
        <f t="shared" si="0"/>
        <v>82546</v>
      </c>
      <c r="X32" s="49">
        <v>187020</v>
      </c>
      <c r="Y32" s="49">
        <v>137918</v>
      </c>
      <c r="Z32" s="48"/>
      <c r="AA32" s="48"/>
      <c r="AB32" s="48"/>
    </row>
    <row r="33" spans="1:28">
      <c r="A33">
        <v>31</v>
      </c>
      <c r="B33" s="12">
        <v>29</v>
      </c>
      <c r="C33" t="s">
        <v>172</v>
      </c>
      <c r="D33" s="14"/>
      <c r="E33" s="14"/>
      <c r="F33" s="14"/>
      <c r="G33" s="14"/>
      <c r="H33" s="14"/>
      <c r="I33" s="14"/>
      <c r="J33" s="14"/>
      <c r="K33" s="47" t="str">
        <f>IF($C33='4. Board Level Worksheet'!$C$5,'4. Board Level Worksheet'!$C$18,"")</f>
        <v/>
      </c>
      <c r="L33" s="47" t="str">
        <f>IF($C33='4. Board Level Worksheet'!$C$5,'4. Board Level Worksheet'!$C$19,"")</f>
        <v/>
      </c>
      <c r="M33" s="49" t="str">
        <f>IF($C33='4. Board Level Worksheet'!$C$5,'4. Board Level Worksheet'!$C$21,"")</f>
        <v/>
      </c>
      <c r="N33" s="49" t="str">
        <f>IF($C33='4. Board Level Worksheet'!$C$5,'4. Board Level Worksheet'!$C$28,"")</f>
        <v/>
      </c>
      <c r="O33" s="49" t="str">
        <f>IF($C33='4. Board Level Worksheet'!$C$5,'4. Board Level Worksheet'!#REF!,"")</f>
        <v/>
      </c>
      <c r="P33" t="s">
        <v>172</v>
      </c>
      <c r="Q33" s="49">
        <v>447100</v>
      </c>
      <c r="R33" s="49">
        <v>447100</v>
      </c>
      <c r="S33" s="49">
        <v>250077</v>
      </c>
      <c r="T33" s="49">
        <v>38000</v>
      </c>
      <c r="U33" s="49">
        <v>199</v>
      </c>
      <c r="V33" s="122">
        <v>286483.91492170026</v>
      </c>
      <c r="W33" s="122">
        <f t="shared" si="0"/>
        <v>286484</v>
      </c>
      <c r="X33" s="49">
        <v>288292</v>
      </c>
      <c r="Y33" s="49">
        <v>210815</v>
      </c>
      <c r="Z33" s="48"/>
      <c r="AA33" s="48"/>
      <c r="AB33" s="48"/>
    </row>
    <row r="34" spans="1:28">
      <c r="A34">
        <v>32</v>
      </c>
      <c r="B34" s="12" t="s">
        <v>22</v>
      </c>
      <c r="C34" t="s">
        <v>129</v>
      </c>
      <c r="D34" s="14"/>
      <c r="E34" s="14"/>
      <c r="F34" s="14"/>
      <c r="G34" s="14"/>
      <c r="H34" s="14"/>
      <c r="I34" s="14"/>
      <c r="J34" s="14"/>
      <c r="K34" s="47" t="str">
        <f>IF($C34='4. Board Level Worksheet'!$C$5,'4. Board Level Worksheet'!$C$18,"")</f>
        <v/>
      </c>
      <c r="L34" s="47" t="str">
        <f>IF($C34='4. Board Level Worksheet'!$C$5,'4. Board Level Worksheet'!$C$19,"")</f>
        <v/>
      </c>
      <c r="M34" s="49" t="str">
        <f>IF($C34='4. Board Level Worksheet'!$C$5,'4. Board Level Worksheet'!$C$21,"")</f>
        <v/>
      </c>
      <c r="N34" s="49" t="str">
        <f>IF($C34='4. Board Level Worksheet'!$C$5,'4. Board Level Worksheet'!$C$28,"")</f>
        <v/>
      </c>
      <c r="O34" s="49" t="str">
        <f>IF($C34='4. Board Level Worksheet'!$C$5,'4. Board Level Worksheet'!#REF!,"")</f>
        <v/>
      </c>
      <c r="P34" t="s">
        <v>129</v>
      </c>
      <c r="Q34" s="49">
        <v>102000</v>
      </c>
      <c r="R34" s="49">
        <v>102000</v>
      </c>
      <c r="S34" s="49">
        <v>42093</v>
      </c>
      <c r="T34" s="49">
        <v>0</v>
      </c>
      <c r="U34" s="49">
        <v>58</v>
      </c>
      <c r="V34" s="122">
        <v>123333.75320357943</v>
      </c>
      <c r="W34" s="122">
        <f t="shared" si="0"/>
        <v>123334</v>
      </c>
      <c r="X34" s="49">
        <v>178635</v>
      </c>
      <c r="Y34" s="49">
        <v>127317</v>
      </c>
      <c r="Z34" s="48"/>
      <c r="AA34" s="48"/>
      <c r="AB34" s="48"/>
    </row>
    <row r="35" spans="1:28">
      <c r="A35">
        <v>33</v>
      </c>
      <c r="B35" s="12" t="s">
        <v>23</v>
      </c>
      <c r="C35" t="s">
        <v>130</v>
      </c>
      <c r="D35" s="14"/>
      <c r="E35" s="14"/>
      <c r="F35" s="14"/>
      <c r="G35" s="14"/>
      <c r="H35" s="14"/>
      <c r="I35" s="14"/>
      <c r="J35" s="14"/>
      <c r="K35" s="47" t="str">
        <f>IF($C35='4. Board Level Worksheet'!$C$5,'4. Board Level Worksheet'!$C$18,"")</f>
        <v/>
      </c>
      <c r="L35" s="47" t="str">
        <f>IF($C35='4. Board Level Worksheet'!$C$5,'4. Board Level Worksheet'!$C$19,"")</f>
        <v/>
      </c>
      <c r="M35" s="49" t="str">
        <f>IF($C35='4. Board Level Worksheet'!$C$5,'4. Board Level Worksheet'!$C$21,"")</f>
        <v/>
      </c>
      <c r="N35" s="49" t="str">
        <f>IF($C35='4. Board Level Worksheet'!$C$5,'4. Board Level Worksheet'!$C$28,"")</f>
        <v/>
      </c>
      <c r="O35" s="49" t="str">
        <f>IF($C35='4. Board Level Worksheet'!$C$5,'4. Board Level Worksheet'!#REF!,"")</f>
        <v/>
      </c>
      <c r="P35" t="s">
        <v>130</v>
      </c>
      <c r="Q35" s="49">
        <v>100900</v>
      </c>
      <c r="R35" s="49">
        <v>100900</v>
      </c>
      <c r="S35" s="49">
        <v>51728</v>
      </c>
      <c r="T35" s="49">
        <v>8000</v>
      </c>
      <c r="U35" s="49">
        <v>215</v>
      </c>
      <c r="V35" s="122">
        <v>224331.47236241613</v>
      </c>
      <c r="W35" s="122">
        <f t="shared" si="0"/>
        <v>224331</v>
      </c>
      <c r="X35" s="49">
        <v>159333</v>
      </c>
      <c r="Y35" s="49">
        <v>109628</v>
      </c>
      <c r="Z35" s="48"/>
      <c r="AA35" s="48"/>
      <c r="AB35" s="48"/>
    </row>
    <row r="36" spans="1:28">
      <c r="A36">
        <v>34</v>
      </c>
      <c r="B36" s="12">
        <v>31</v>
      </c>
      <c r="C36" t="s">
        <v>131</v>
      </c>
      <c r="D36" s="14"/>
      <c r="E36" s="14"/>
      <c r="F36" s="14"/>
      <c r="G36" s="14"/>
      <c r="H36" s="14"/>
      <c r="I36" s="14"/>
      <c r="J36" s="14"/>
      <c r="K36" s="47" t="str">
        <f>IF($C36='4. Board Level Worksheet'!$C$5,'4. Board Level Worksheet'!$C$18,"")</f>
        <v/>
      </c>
      <c r="L36" s="47" t="str">
        <f>IF($C36='4. Board Level Worksheet'!$C$5,'4. Board Level Worksheet'!$C$19,"")</f>
        <v/>
      </c>
      <c r="M36" s="49" t="str">
        <f>IF($C36='4. Board Level Worksheet'!$C$5,'4. Board Level Worksheet'!$C$21,"")</f>
        <v/>
      </c>
      <c r="N36" s="49" t="str">
        <f>IF($C36='4. Board Level Worksheet'!$C$5,'4. Board Level Worksheet'!$C$28,"")</f>
        <v/>
      </c>
      <c r="O36" s="49" t="str">
        <f>IF($C36='4. Board Level Worksheet'!$C$5,'4. Board Level Worksheet'!#REF!,"")</f>
        <v/>
      </c>
      <c r="P36" t="s">
        <v>131</v>
      </c>
      <c r="Q36" s="49">
        <v>156700</v>
      </c>
      <c r="R36" s="49">
        <v>156700</v>
      </c>
      <c r="S36" s="49">
        <v>67410</v>
      </c>
      <c r="T36" s="49">
        <v>11000</v>
      </c>
      <c r="U36" s="49">
        <v>56</v>
      </c>
      <c r="V36" s="122">
        <v>72834.893624161079</v>
      </c>
      <c r="W36" s="122">
        <f t="shared" si="0"/>
        <v>72835</v>
      </c>
      <c r="X36" s="49">
        <v>150144</v>
      </c>
      <c r="Y36" s="49">
        <v>111558</v>
      </c>
      <c r="Z36" s="48"/>
      <c r="AA36" s="48"/>
      <c r="AB36" s="48"/>
    </row>
    <row r="37" spans="1:28">
      <c r="A37">
        <v>35</v>
      </c>
      <c r="B37" s="12">
        <v>32</v>
      </c>
      <c r="C37" t="s">
        <v>132</v>
      </c>
      <c r="D37" s="14"/>
      <c r="E37" s="14"/>
      <c r="F37" s="14"/>
      <c r="G37" s="14"/>
      <c r="H37" s="14"/>
      <c r="I37" s="14"/>
      <c r="J37" s="14"/>
      <c r="K37" s="47" t="str">
        <f>IF($C37='4. Board Level Worksheet'!$C$5,'4. Board Level Worksheet'!$C$18,"")</f>
        <v/>
      </c>
      <c r="L37" s="47" t="str">
        <f>IF($C37='4. Board Level Worksheet'!$C$5,'4. Board Level Worksheet'!$C$19,"")</f>
        <v/>
      </c>
      <c r="M37" s="49" t="str">
        <f>IF($C37='4. Board Level Worksheet'!$C$5,'4. Board Level Worksheet'!$C$21,"")</f>
        <v/>
      </c>
      <c r="N37" s="49" t="str">
        <f>IF($C37='4. Board Level Worksheet'!$C$5,'4. Board Level Worksheet'!$C$28,"")</f>
        <v/>
      </c>
      <c r="O37" s="49" t="str">
        <f>IF($C37='4. Board Level Worksheet'!$C$5,'4. Board Level Worksheet'!#REF!,"")</f>
        <v/>
      </c>
      <c r="P37" t="s">
        <v>132</v>
      </c>
      <c r="Q37" s="49">
        <v>176400</v>
      </c>
      <c r="R37" s="49">
        <v>176400</v>
      </c>
      <c r="S37" s="49">
        <v>93118</v>
      </c>
      <c r="T37" s="49">
        <v>14000</v>
      </c>
      <c r="U37" s="49">
        <v>37</v>
      </c>
      <c r="V37" s="122">
        <v>54383.387239373609</v>
      </c>
      <c r="W37" s="122">
        <f t="shared" si="0"/>
        <v>54383</v>
      </c>
      <c r="X37" s="49">
        <v>100504</v>
      </c>
      <c r="Y37" s="49">
        <v>80125</v>
      </c>
      <c r="Z37" s="48"/>
      <c r="AA37" s="48"/>
      <c r="AB37" s="48"/>
    </row>
    <row r="38" spans="1:28">
      <c r="A38">
        <v>36</v>
      </c>
      <c r="B38" s="12" t="s">
        <v>24</v>
      </c>
      <c r="C38" t="s">
        <v>133</v>
      </c>
      <c r="D38" s="14"/>
      <c r="E38" s="14"/>
      <c r="F38" s="14"/>
      <c r="G38" s="14"/>
      <c r="H38" s="14"/>
      <c r="I38" s="14"/>
      <c r="J38" s="14"/>
      <c r="K38" s="47" t="str">
        <f>IF($C38='4. Board Level Worksheet'!$C$5,'4. Board Level Worksheet'!$C$18,"")</f>
        <v/>
      </c>
      <c r="L38" s="47" t="str">
        <f>IF($C38='4. Board Level Worksheet'!$C$5,'4. Board Level Worksheet'!$C$19,"")</f>
        <v/>
      </c>
      <c r="M38" s="49" t="str">
        <f>IF($C38='4. Board Level Worksheet'!$C$5,'4. Board Level Worksheet'!$C$21,"")</f>
        <v/>
      </c>
      <c r="N38" s="49" t="str">
        <f>IF($C38='4. Board Level Worksheet'!$C$5,'4. Board Level Worksheet'!$C$28,"")</f>
        <v/>
      </c>
      <c r="O38" s="49" t="str">
        <f>IF($C38='4. Board Level Worksheet'!$C$5,'4. Board Level Worksheet'!#REF!,"")</f>
        <v/>
      </c>
      <c r="P38" t="s">
        <v>133</v>
      </c>
      <c r="Q38" s="49">
        <v>50700</v>
      </c>
      <c r="R38" s="49">
        <v>50700</v>
      </c>
      <c r="S38" s="49">
        <v>20789</v>
      </c>
      <c r="T38" s="49">
        <v>6000</v>
      </c>
      <c r="U38" s="49">
        <v>7</v>
      </c>
      <c r="V38" s="122">
        <v>18451.506384787474</v>
      </c>
      <c r="W38" s="122">
        <f t="shared" si="0"/>
        <v>18452</v>
      </c>
      <c r="X38" s="49">
        <v>23810</v>
      </c>
      <c r="Y38" s="49">
        <v>20300</v>
      </c>
      <c r="Z38" s="48"/>
      <c r="AA38" s="48"/>
      <c r="AB38" s="48"/>
    </row>
    <row r="39" spans="1:28">
      <c r="A39">
        <v>37</v>
      </c>
      <c r="B39" s="12" t="s">
        <v>25</v>
      </c>
      <c r="C39" t="s">
        <v>134</v>
      </c>
      <c r="D39" s="14"/>
      <c r="E39" s="14"/>
      <c r="F39" s="14"/>
      <c r="G39" s="14"/>
      <c r="H39" s="14"/>
      <c r="I39" s="14"/>
      <c r="J39" s="14"/>
      <c r="K39" s="47" t="str">
        <f>IF($C39='4. Board Level Worksheet'!$C$5,'4. Board Level Worksheet'!$C$18,"")</f>
        <v/>
      </c>
      <c r="L39" s="47" t="str">
        <f>IF($C39='4. Board Level Worksheet'!$C$5,'4. Board Level Worksheet'!$C$19,"")</f>
        <v/>
      </c>
      <c r="M39" s="49" t="str">
        <f>IF($C39='4. Board Level Worksheet'!$C$5,'4. Board Level Worksheet'!$C$21,"")</f>
        <v/>
      </c>
      <c r="N39" s="49" t="str">
        <f>IF($C39='4. Board Level Worksheet'!$C$5,'4. Board Level Worksheet'!$C$28,"")</f>
        <v/>
      </c>
      <c r="O39" s="49" t="str">
        <f>IF($C39='4. Board Level Worksheet'!$C$5,'4. Board Level Worksheet'!#REF!,"")</f>
        <v/>
      </c>
      <c r="P39" t="s">
        <v>134</v>
      </c>
      <c r="Q39" s="49">
        <v>42900</v>
      </c>
      <c r="R39" s="49">
        <v>42900</v>
      </c>
      <c r="S39" s="49">
        <v>16799</v>
      </c>
      <c r="T39" s="49">
        <v>4000</v>
      </c>
      <c r="U39" s="49">
        <v>4</v>
      </c>
      <c r="V39" s="122">
        <v>15538.11063982103</v>
      </c>
      <c r="W39" s="122">
        <f t="shared" si="0"/>
        <v>15538</v>
      </c>
      <c r="X39" s="49">
        <v>23241</v>
      </c>
      <c r="Y39" s="49">
        <v>19854</v>
      </c>
      <c r="Z39" s="48"/>
      <c r="AA39" s="48"/>
      <c r="AB39" s="48"/>
    </row>
    <row r="40" spans="1:28">
      <c r="A40">
        <v>38</v>
      </c>
      <c r="B40" s="12" t="s">
        <v>26</v>
      </c>
      <c r="C40" t="s">
        <v>135</v>
      </c>
      <c r="D40" s="14"/>
      <c r="E40" s="14"/>
      <c r="F40" s="14"/>
      <c r="G40" s="14"/>
      <c r="H40" s="14"/>
      <c r="I40" s="14"/>
      <c r="J40" s="14"/>
      <c r="K40" s="47" t="str">
        <f>IF($C40='4. Board Level Worksheet'!$C$5,'4. Board Level Worksheet'!$C$18,"")</f>
        <v/>
      </c>
      <c r="L40" s="47" t="str">
        <f>IF($C40='4. Board Level Worksheet'!$C$5,'4. Board Level Worksheet'!$C$19,"")</f>
        <v/>
      </c>
      <c r="M40" s="49" t="str">
        <f>IF($C40='4. Board Level Worksheet'!$C$5,'4. Board Level Worksheet'!$C$21,"")</f>
        <v/>
      </c>
      <c r="N40" s="49" t="str">
        <f>IF($C40='4. Board Level Worksheet'!$C$5,'4. Board Level Worksheet'!$C$28,"")</f>
        <v/>
      </c>
      <c r="O40" s="49" t="str">
        <f>IF($C40='4. Board Level Worksheet'!$C$5,'4. Board Level Worksheet'!#REF!,"")</f>
        <v/>
      </c>
      <c r="P40" t="s">
        <v>135</v>
      </c>
      <c r="Q40" s="49">
        <v>210300</v>
      </c>
      <c r="R40" s="49">
        <v>210300</v>
      </c>
      <c r="S40" s="49">
        <v>96697</v>
      </c>
      <c r="T40" s="49">
        <v>18000</v>
      </c>
      <c r="U40" s="49">
        <v>22</v>
      </c>
      <c r="V40" s="122">
        <v>40787.540429530207</v>
      </c>
      <c r="W40" s="122">
        <f t="shared" si="0"/>
        <v>40788</v>
      </c>
      <c r="X40" s="49">
        <v>108950</v>
      </c>
      <c r="Y40" s="49">
        <v>87236</v>
      </c>
      <c r="Z40" s="48"/>
      <c r="AA40" s="48"/>
      <c r="AB40" s="48"/>
    </row>
    <row r="41" spans="1:28">
      <c r="A41">
        <v>39</v>
      </c>
      <c r="B41" s="12" t="s">
        <v>27</v>
      </c>
      <c r="C41" t="s">
        <v>136</v>
      </c>
      <c r="D41" s="14"/>
      <c r="E41" s="14"/>
      <c r="F41" s="14"/>
      <c r="G41" s="14"/>
      <c r="H41" s="14"/>
      <c r="I41" s="14"/>
      <c r="J41" s="14"/>
      <c r="K41" s="47" t="str">
        <f>IF($C41='4. Board Level Worksheet'!$C$5,'4. Board Level Worksheet'!$C$18,"")</f>
        <v/>
      </c>
      <c r="L41" s="47" t="str">
        <f>IF($C41='4. Board Level Worksheet'!$C$5,'4. Board Level Worksheet'!$C$19,"")</f>
        <v/>
      </c>
      <c r="M41" s="49" t="str">
        <f>IF($C41='4. Board Level Worksheet'!$C$5,'4. Board Level Worksheet'!$C$21,"")</f>
        <v/>
      </c>
      <c r="N41" s="49" t="str">
        <f>IF($C41='4. Board Level Worksheet'!$C$5,'4. Board Level Worksheet'!$C$28,"")</f>
        <v/>
      </c>
      <c r="O41" s="49" t="str">
        <f>IF($C41='4. Board Level Worksheet'!$C$5,'4. Board Level Worksheet'!#REF!,"")</f>
        <v/>
      </c>
      <c r="P41" t="s">
        <v>136</v>
      </c>
      <c r="Q41" s="49">
        <v>77700</v>
      </c>
      <c r="R41" s="49">
        <v>77700</v>
      </c>
      <c r="S41" s="49">
        <v>25886</v>
      </c>
      <c r="T41" s="49">
        <v>5000</v>
      </c>
      <c r="U41" s="49">
        <v>7</v>
      </c>
      <c r="V41" s="122">
        <v>20393.770214765103</v>
      </c>
      <c r="W41" s="122">
        <f t="shared" si="0"/>
        <v>20394</v>
      </c>
      <c r="X41" s="49">
        <v>47476</v>
      </c>
      <c r="Y41" s="49">
        <v>39064</v>
      </c>
      <c r="Z41" s="48"/>
      <c r="AA41" s="48"/>
      <c r="AB41" s="48"/>
    </row>
    <row r="42" spans="1:28">
      <c r="A42">
        <v>40</v>
      </c>
      <c r="B42" s="12">
        <v>35</v>
      </c>
      <c r="C42" t="s">
        <v>137</v>
      </c>
      <c r="D42" s="14"/>
      <c r="E42" s="14"/>
      <c r="F42" s="14"/>
      <c r="G42" s="14"/>
      <c r="H42" s="14"/>
      <c r="I42" s="14"/>
      <c r="J42" s="14"/>
      <c r="K42" s="47" t="str">
        <f>IF($C42='4. Board Level Worksheet'!$C$5,'4. Board Level Worksheet'!$C$18,"")</f>
        <v/>
      </c>
      <c r="L42" s="47" t="str">
        <f>IF($C42='4. Board Level Worksheet'!$C$5,'4. Board Level Worksheet'!$C$19,"")</f>
        <v/>
      </c>
      <c r="M42" s="49" t="str">
        <f>IF($C42='4. Board Level Worksheet'!$C$5,'4. Board Level Worksheet'!$C$21,"")</f>
        <v/>
      </c>
      <c r="N42" s="49" t="str">
        <f>IF($C42='4. Board Level Worksheet'!$C$5,'4. Board Level Worksheet'!$C$28,"")</f>
        <v/>
      </c>
      <c r="O42" s="49" t="str">
        <f>IF($C42='4. Board Level Worksheet'!$C$5,'4. Board Level Worksheet'!#REF!,"")</f>
        <v/>
      </c>
      <c r="P42" t="s">
        <v>137</v>
      </c>
      <c r="Q42" s="49">
        <v>124500</v>
      </c>
      <c r="R42" s="49">
        <v>124500</v>
      </c>
      <c r="S42" s="49">
        <v>67335</v>
      </c>
      <c r="T42" s="49">
        <v>2600</v>
      </c>
      <c r="U42" s="49">
        <v>15</v>
      </c>
      <c r="V42" s="122">
        <v>42729.804259507837</v>
      </c>
      <c r="W42" s="122">
        <f t="shared" si="0"/>
        <v>42730</v>
      </c>
      <c r="X42" s="49">
        <v>68689</v>
      </c>
      <c r="Y42" s="49">
        <v>55030</v>
      </c>
      <c r="Z42" s="48"/>
      <c r="AA42" s="48"/>
      <c r="AB42" s="48"/>
    </row>
    <row r="43" spans="1:28">
      <c r="A43">
        <v>41</v>
      </c>
      <c r="B43" s="12">
        <v>36</v>
      </c>
      <c r="C43" t="s">
        <v>138</v>
      </c>
      <c r="D43" s="14"/>
      <c r="E43" s="14"/>
      <c r="F43" s="14"/>
      <c r="G43" s="14"/>
      <c r="H43" s="14"/>
      <c r="I43" s="14"/>
      <c r="J43" s="14"/>
      <c r="K43" s="47" t="str">
        <f>IF($C43='4. Board Level Worksheet'!$C$5,'4. Board Level Worksheet'!$C$18,"")</f>
        <v/>
      </c>
      <c r="L43" s="47" t="str">
        <f>IF($C43='4. Board Level Worksheet'!$C$5,'4. Board Level Worksheet'!$C$19,"")</f>
        <v/>
      </c>
      <c r="M43" s="49" t="str">
        <f>IF($C43='4. Board Level Worksheet'!$C$5,'4. Board Level Worksheet'!$C$21,"")</f>
        <v/>
      </c>
      <c r="N43" s="49" t="str">
        <f>IF($C43='4. Board Level Worksheet'!$C$5,'4. Board Level Worksheet'!$C$28,"")</f>
        <v/>
      </c>
      <c r="O43" s="49" t="str">
        <f>IF($C43='4. Board Level Worksheet'!$C$5,'4. Board Level Worksheet'!#REF!,"")</f>
        <v/>
      </c>
      <c r="P43" t="s">
        <v>138</v>
      </c>
      <c r="Q43" s="49">
        <v>158300</v>
      </c>
      <c r="R43" s="49">
        <v>158300</v>
      </c>
      <c r="S43" s="49">
        <v>66229</v>
      </c>
      <c r="T43" s="49">
        <v>13000</v>
      </c>
      <c r="U43" s="49">
        <v>52</v>
      </c>
      <c r="V43" s="122">
        <v>68950.365964205819</v>
      </c>
      <c r="W43" s="122">
        <f t="shared" si="0"/>
        <v>68950</v>
      </c>
      <c r="X43" s="49">
        <v>114830</v>
      </c>
      <c r="Y43" s="49">
        <v>87646</v>
      </c>
      <c r="Z43" s="48"/>
      <c r="AA43" s="48"/>
      <c r="AB43" s="48"/>
    </row>
    <row r="44" spans="1:28">
      <c r="A44">
        <v>42</v>
      </c>
      <c r="B44" s="12">
        <v>37</v>
      </c>
      <c r="C44" t="s">
        <v>139</v>
      </c>
      <c r="D44" s="14"/>
      <c r="E44" s="14"/>
      <c r="F44" s="14"/>
      <c r="G44" s="14"/>
      <c r="H44" s="14"/>
      <c r="I44" s="14"/>
      <c r="J44" s="14"/>
      <c r="K44" s="47" t="str">
        <f>IF($C44='4. Board Level Worksheet'!$C$5,'4. Board Level Worksheet'!$C$18,"")</f>
        <v/>
      </c>
      <c r="L44" s="47" t="str">
        <f>IF($C44='4. Board Level Worksheet'!$C$5,'4. Board Level Worksheet'!$C$19,"")</f>
        <v/>
      </c>
      <c r="M44" s="49" t="str">
        <f>IF($C44='4. Board Level Worksheet'!$C$5,'4. Board Level Worksheet'!$C$21,"")</f>
        <v/>
      </c>
      <c r="N44" s="49" t="str">
        <f>IF($C44='4. Board Level Worksheet'!$C$5,'4. Board Level Worksheet'!$C$28,"")</f>
        <v/>
      </c>
      <c r="O44" s="49" t="str">
        <f>IF($C44='4. Board Level Worksheet'!$C$5,'4. Board Level Worksheet'!#REF!,"")</f>
        <v/>
      </c>
      <c r="P44" t="s">
        <v>139</v>
      </c>
      <c r="Q44" s="49">
        <v>454500</v>
      </c>
      <c r="R44" s="49">
        <v>454500</v>
      </c>
      <c r="S44" s="49">
        <v>283090</v>
      </c>
      <c r="T44" s="49">
        <v>40000</v>
      </c>
      <c r="U44" s="49">
        <v>167</v>
      </c>
      <c r="V44" s="122">
        <v>191312.98725279645</v>
      </c>
      <c r="W44" s="122">
        <f t="shared" si="0"/>
        <v>191313</v>
      </c>
      <c r="X44" s="49">
        <v>390603</v>
      </c>
      <c r="Y44" s="49">
        <v>268005</v>
      </c>
      <c r="Z44" s="48"/>
      <c r="AA44" s="48"/>
      <c r="AB44" s="48"/>
    </row>
    <row r="45" spans="1:28">
      <c r="A45">
        <v>43</v>
      </c>
      <c r="B45" s="12">
        <v>38</v>
      </c>
      <c r="C45" t="s">
        <v>140</v>
      </c>
      <c r="D45" s="14"/>
      <c r="E45" s="14"/>
      <c r="F45" s="14"/>
      <c r="G45" s="14"/>
      <c r="H45" s="14"/>
      <c r="I45" s="14"/>
      <c r="J45" s="14"/>
      <c r="K45" s="47" t="str">
        <f>IF($C45='4. Board Level Worksheet'!$C$5,'4. Board Level Worksheet'!$C$18,"")</f>
        <v/>
      </c>
      <c r="L45" s="47" t="str">
        <f>IF($C45='4. Board Level Worksheet'!$C$5,'4. Board Level Worksheet'!$C$19,"")</f>
        <v/>
      </c>
      <c r="M45" s="49" t="str">
        <f>IF($C45='4. Board Level Worksheet'!$C$5,'4. Board Level Worksheet'!$C$21,"")</f>
        <v/>
      </c>
      <c r="N45" s="49" t="str">
        <f>IF($C45='4. Board Level Worksheet'!$C$5,'4. Board Level Worksheet'!$C$28,"")</f>
        <v/>
      </c>
      <c r="O45" s="49" t="str">
        <f>IF($C45='4. Board Level Worksheet'!$C$5,'4. Board Level Worksheet'!#REF!,"")</f>
        <v/>
      </c>
      <c r="P45" t="s">
        <v>140</v>
      </c>
      <c r="Q45" s="49">
        <v>523800</v>
      </c>
      <c r="R45" s="49">
        <v>523800</v>
      </c>
      <c r="S45" s="49">
        <v>303142</v>
      </c>
      <c r="T45" s="49">
        <v>50000</v>
      </c>
      <c r="U45" s="49">
        <v>69</v>
      </c>
      <c r="V45" s="122">
        <v>101968.85107382551</v>
      </c>
      <c r="W45" s="122">
        <f t="shared" si="0"/>
        <v>101969</v>
      </c>
      <c r="X45" s="49">
        <v>318080</v>
      </c>
      <c r="Y45" s="49">
        <v>248981</v>
      </c>
      <c r="Z45" s="48"/>
      <c r="AA45" s="48"/>
      <c r="AB45" s="48"/>
    </row>
    <row r="46" spans="1:28">
      <c r="A46">
        <v>44</v>
      </c>
      <c r="B46" s="12">
        <v>39</v>
      </c>
      <c r="C46" t="s">
        <v>141</v>
      </c>
      <c r="D46" s="14"/>
      <c r="E46" s="14"/>
      <c r="F46" s="14"/>
      <c r="G46" s="14"/>
      <c r="H46" s="14"/>
      <c r="I46" s="14"/>
      <c r="J46" s="14"/>
      <c r="K46" s="47" t="str">
        <f>IF($C46='4. Board Level Worksheet'!$C$5,'4. Board Level Worksheet'!$C$18,"")</f>
        <v/>
      </c>
      <c r="L46" s="47" t="str">
        <f>IF($C46='4. Board Level Worksheet'!$C$5,'4. Board Level Worksheet'!$C$19,"")</f>
        <v/>
      </c>
      <c r="M46" s="49" t="str">
        <f>IF($C46='4. Board Level Worksheet'!$C$5,'4. Board Level Worksheet'!$C$21,"")</f>
        <v/>
      </c>
      <c r="N46" s="49" t="str">
        <f>IF($C46='4. Board Level Worksheet'!$C$5,'4. Board Level Worksheet'!$C$28,"")</f>
        <v/>
      </c>
      <c r="O46" s="49" t="str">
        <f>IF($C46='4. Board Level Worksheet'!$C$5,'4. Board Level Worksheet'!#REF!,"")</f>
        <v/>
      </c>
      <c r="P46" t="s">
        <v>141</v>
      </c>
      <c r="Q46" s="49">
        <v>227000</v>
      </c>
      <c r="R46" s="49">
        <v>227000</v>
      </c>
      <c r="S46" s="49">
        <v>125966</v>
      </c>
      <c r="T46" s="49">
        <v>21000</v>
      </c>
      <c r="U46" s="49">
        <v>75</v>
      </c>
      <c r="V46" s="122">
        <v>94199.795753914994</v>
      </c>
      <c r="W46" s="122">
        <f t="shared" si="0"/>
        <v>94200</v>
      </c>
      <c r="X46" s="49">
        <v>166436</v>
      </c>
      <c r="Y46" s="49">
        <v>124033</v>
      </c>
      <c r="Z46" s="48"/>
      <c r="AA46" s="48"/>
      <c r="AB46" s="48"/>
    </row>
    <row r="47" spans="1:28">
      <c r="A47">
        <v>45</v>
      </c>
      <c r="B47" s="12">
        <v>40</v>
      </c>
      <c r="C47" t="s">
        <v>142</v>
      </c>
      <c r="D47" s="14"/>
      <c r="E47" s="14"/>
      <c r="F47" s="14"/>
      <c r="G47" s="14"/>
      <c r="H47" s="14"/>
      <c r="I47" s="14"/>
      <c r="J47" s="14"/>
      <c r="K47" s="47" t="str">
        <f>IF($C47='4. Board Level Worksheet'!$C$5,'4. Board Level Worksheet'!$C$18,"")</f>
        <v/>
      </c>
      <c r="L47" s="47" t="str">
        <f>IF($C47='4. Board Level Worksheet'!$C$5,'4. Board Level Worksheet'!$C$19,"")</f>
        <v/>
      </c>
      <c r="M47" s="49" t="str">
        <f>IF($C47='4. Board Level Worksheet'!$C$5,'4. Board Level Worksheet'!$C$21,"")</f>
        <v/>
      </c>
      <c r="N47" s="49" t="str">
        <f>IF($C47='4. Board Level Worksheet'!$C$5,'4. Board Level Worksheet'!$C$28,"")</f>
        <v/>
      </c>
      <c r="O47" s="49" t="str">
        <f>IF($C47='4. Board Level Worksheet'!$C$5,'4. Board Level Worksheet'!#REF!,"")</f>
        <v/>
      </c>
      <c r="P47" t="s">
        <v>142</v>
      </c>
      <c r="Q47" s="49">
        <v>2024700</v>
      </c>
      <c r="R47" s="49">
        <v>2024700</v>
      </c>
      <c r="S47" s="49">
        <v>1221920</v>
      </c>
      <c r="T47" s="49">
        <v>203000</v>
      </c>
      <c r="U47" s="49">
        <v>1766</v>
      </c>
      <c r="V47" s="122">
        <v>1824756.8682639822</v>
      </c>
      <c r="W47" s="122">
        <f t="shared" si="0"/>
        <v>1824757</v>
      </c>
      <c r="X47" s="49">
        <v>2043519</v>
      </c>
      <c r="Y47" s="49">
        <v>1419899</v>
      </c>
      <c r="Z47" s="48"/>
      <c r="AA47" s="48"/>
      <c r="AB47" s="48"/>
    </row>
    <row r="48" spans="1:28">
      <c r="A48">
        <v>46</v>
      </c>
      <c r="B48" s="12">
        <v>41</v>
      </c>
      <c r="C48" t="s">
        <v>173</v>
      </c>
      <c r="D48" s="14"/>
      <c r="E48" s="14"/>
      <c r="F48" s="14"/>
      <c r="G48" s="14"/>
      <c r="H48" s="14"/>
      <c r="I48" s="14"/>
      <c r="J48" s="14"/>
      <c r="K48" s="47" t="str">
        <f>IF($C48='4. Board Level Worksheet'!$C$5,'4. Board Level Worksheet'!$C$18,"")</f>
        <v/>
      </c>
      <c r="L48" s="47" t="str">
        <f>IF($C48='4. Board Level Worksheet'!$C$5,'4. Board Level Worksheet'!$C$19,"")</f>
        <v/>
      </c>
      <c r="M48" s="49" t="str">
        <f>IF($C48='4. Board Level Worksheet'!$C$5,'4. Board Level Worksheet'!$C$21,"")</f>
        <v/>
      </c>
      <c r="N48" s="49" t="str">
        <f>IF($C48='4. Board Level Worksheet'!$C$5,'4. Board Level Worksheet'!$C$28,"")</f>
        <v/>
      </c>
      <c r="O48" s="49" t="str">
        <f>IF($C48='4. Board Level Worksheet'!$C$5,'4. Board Level Worksheet'!#REF!,"")</f>
        <v/>
      </c>
      <c r="P48" t="s">
        <v>173</v>
      </c>
      <c r="Q48" s="49">
        <v>367900</v>
      </c>
      <c r="R48" s="49">
        <v>367900</v>
      </c>
      <c r="S48" s="49">
        <v>211308</v>
      </c>
      <c r="T48" s="49">
        <v>8000</v>
      </c>
      <c r="U48" s="49">
        <v>39</v>
      </c>
      <c r="V48" s="122">
        <v>95170.927668903809</v>
      </c>
      <c r="W48" s="122">
        <f t="shared" si="0"/>
        <v>95171</v>
      </c>
      <c r="X48" s="49">
        <v>212374</v>
      </c>
      <c r="Y48" s="49">
        <v>173578</v>
      </c>
      <c r="Z48" s="48"/>
      <c r="AA48" s="48"/>
      <c r="AB48" s="48"/>
    </row>
    <row r="49" spans="1:28">
      <c r="A49">
        <v>47</v>
      </c>
      <c r="B49" s="12">
        <v>42</v>
      </c>
      <c r="C49" t="s">
        <v>143</v>
      </c>
      <c r="D49" s="14"/>
      <c r="E49" s="14"/>
      <c r="F49" s="14"/>
      <c r="G49" s="14"/>
      <c r="H49" s="14"/>
      <c r="I49" s="14"/>
      <c r="J49" s="14"/>
      <c r="K49" s="47" t="str">
        <f>IF($C49='4. Board Level Worksheet'!$C$5,'4. Board Level Worksheet'!$C$18,"")</f>
        <v/>
      </c>
      <c r="L49" s="47" t="str">
        <f>IF($C49='4. Board Level Worksheet'!$C$5,'4. Board Level Worksheet'!$C$19,"")</f>
        <v/>
      </c>
      <c r="M49" s="49" t="str">
        <f>IF($C49='4. Board Level Worksheet'!$C$5,'4. Board Level Worksheet'!$C$21,"")</f>
        <v/>
      </c>
      <c r="N49" s="49" t="str">
        <f>IF($C49='4. Board Level Worksheet'!$C$5,'4. Board Level Worksheet'!$C$28,"")</f>
        <v/>
      </c>
      <c r="O49" s="49" t="str">
        <f>IF($C49='4. Board Level Worksheet'!$C$5,'4. Board Level Worksheet'!#REF!,"")</f>
        <v/>
      </c>
      <c r="P49" t="s">
        <v>143</v>
      </c>
      <c r="Q49" s="49">
        <v>1027000</v>
      </c>
      <c r="R49" s="49">
        <v>1027000</v>
      </c>
      <c r="S49" s="49">
        <v>697289</v>
      </c>
      <c r="T49" s="49">
        <v>141000</v>
      </c>
      <c r="U49" s="49">
        <v>499</v>
      </c>
      <c r="V49" s="122">
        <v>543833.87239373603</v>
      </c>
      <c r="W49" s="122">
        <f t="shared" si="0"/>
        <v>543834</v>
      </c>
      <c r="X49" s="49">
        <v>542858</v>
      </c>
      <c r="Y49" s="49">
        <v>437832</v>
      </c>
      <c r="Z49" s="48"/>
      <c r="AA49" s="48"/>
      <c r="AB49" s="48"/>
    </row>
    <row r="50" spans="1:28">
      <c r="A50">
        <v>48</v>
      </c>
      <c r="B50" s="12">
        <v>43</v>
      </c>
      <c r="C50" t="s">
        <v>174</v>
      </c>
      <c r="D50" s="14"/>
      <c r="E50" s="14"/>
      <c r="F50" s="14"/>
      <c r="G50" s="14"/>
      <c r="H50" s="14"/>
      <c r="I50" s="14"/>
      <c r="J50" s="14"/>
      <c r="K50" s="47" t="str">
        <f>IF($C50='4. Board Level Worksheet'!$C$5,'4. Board Level Worksheet'!$C$18,"")</f>
        <v/>
      </c>
      <c r="L50" s="47" t="str">
        <f>IF($C50='4. Board Level Worksheet'!$C$5,'4. Board Level Worksheet'!$C$19,"")</f>
        <v/>
      </c>
      <c r="M50" s="49" t="str">
        <f>IF($C50='4. Board Level Worksheet'!$C$5,'4. Board Level Worksheet'!$C$21,"")</f>
        <v/>
      </c>
      <c r="N50" s="49" t="str">
        <f>IF($C50='4. Board Level Worksheet'!$C$5,'4. Board Level Worksheet'!$C$28,"")</f>
        <v/>
      </c>
      <c r="O50" s="49" t="str">
        <f>IF($C50='4. Board Level Worksheet'!$C$5,'4. Board Level Worksheet'!#REF!,"")</f>
        <v/>
      </c>
      <c r="P50" t="s">
        <v>174</v>
      </c>
      <c r="Q50" s="49">
        <v>1702200</v>
      </c>
      <c r="R50" s="49">
        <v>1702200</v>
      </c>
      <c r="S50" s="49">
        <v>1034392.9999999999</v>
      </c>
      <c r="T50" s="49">
        <v>131000</v>
      </c>
      <c r="U50" s="49">
        <v>160</v>
      </c>
      <c r="V50" s="122">
        <v>236956.18725727071</v>
      </c>
      <c r="W50" s="122">
        <f t="shared" si="0"/>
        <v>236956</v>
      </c>
      <c r="X50" s="49">
        <v>743208</v>
      </c>
      <c r="Y50" s="49">
        <v>625298</v>
      </c>
      <c r="Z50" s="48"/>
      <c r="AA50" s="48"/>
      <c r="AB50" s="48"/>
    </row>
    <row r="51" spans="1:28">
      <c r="A51">
        <v>49</v>
      </c>
      <c r="B51" s="12">
        <v>44</v>
      </c>
      <c r="C51" t="s">
        <v>144</v>
      </c>
      <c r="D51" s="14"/>
      <c r="E51" s="14"/>
      <c r="F51" s="14"/>
      <c r="G51" s="14"/>
      <c r="H51" s="14"/>
      <c r="I51" s="14"/>
      <c r="J51" s="14"/>
      <c r="K51" s="47" t="str">
        <f>IF($C51='4. Board Level Worksheet'!$C$5,'4. Board Level Worksheet'!$C$18,"")</f>
        <v/>
      </c>
      <c r="L51" s="47" t="str">
        <f>IF($C51='4. Board Level Worksheet'!$C$5,'4. Board Level Worksheet'!$C$19,"")</f>
        <v/>
      </c>
      <c r="M51" s="49" t="str">
        <f>IF($C51='4. Board Level Worksheet'!$C$5,'4. Board Level Worksheet'!$C$21,"")</f>
        <v/>
      </c>
      <c r="N51" s="49" t="str">
        <f>IF($C51='4. Board Level Worksheet'!$C$5,'4. Board Level Worksheet'!$C$28,"")</f>
        <v/>
      </c>
      <c r="O51" s="49" t="str">
        <f>IF($C51='4. Board Level Worksheet'!$C$5,'4. Board Level Worksheet'!#REF!,"")</f>
        <v/>
      </c>
      <c r="P51" t="s">
        <v>144</v>
      </c>
      <c r="Q51" s="49">
        <v>500400</v>
      </c>
      <c r="R51" s="49">
        <v>500400</v>
      </c>
      <c r="S51" s="49">
        <v>311761</v>
      </c>
      <c r="T51" s="49">
        <v>55000</v>
      </c>
      <c r="U51" s="49">
        <v>72</v>
      </c>
      <c r="V51" s="122">
        <v>103911.11490380314</v>
      </c>
      <c r="W51" s="122">
        <f t="shared" si="0"/>
        <v>103911</v>
      </c>
      <c r="X51" s="49">
        <v>255485</v>
      </c>
      <c r="Y51" s="49">
        <v>214379</v>
      </c>
      <c r="Z51" s="48"/>
      <c r="AA51" s="48"/>
      <c r="AB51" s="48"/>
    </row>
    <row r="52" spans="1:28">
      <c r="A52">
        <v>50</v>
      </c>
      <c r="B52" s="12">
        <v>45</v>
      </c>
      <c r="C52" t="s">
        <v>145</v>
      </c>
      <c r="D52" s="14"/>
      <c r="E52" s="14"/>
      <c r="F52" s="14"/>
      <c r="G52" s="14"/>
      <c r="H52" s="14"/>
      <c r="I52" s="14"/>
      <c r="J52" s="14"/>
      <c r="K52" s="47" t="str">
        <f>IF($C52='4. Board Level Worksheet'!$C$5,'4. Board Level Worksheet'!$C$18,"")</f>
        <v/>
      </c>
      <c r="L52" s="47" t="str">
        <f>IF($C52='4. Board Level Worksheet'!$C$5,'4. Board Level Worksheet'!$C$19,"")</f>
        <v/>
      </c>
      <c r="M52" s="49" t="str">
        <f>IF($C52='4. Board Level Worksheet'!$C$5,'4. Board Level Worksheet'!$C$21,"")</f>
        <v/>
      </c>
      <c r="N52" s="49" t="str">
        <f>IF($C52='4. Board Level Worksheet'!$C$5,'4. Board Level Worksheet'!$C$28,"")</f>
        <v/>
      </c>
      <c r="O52" s="49" t="str">
        <f>IF($C52='4. Board Level Worksheet'!$C$5,'4. Board Level Worksheet'!#REF!,"")</f>
        <v/>
      </c>
      <c r="P52" t="s">
        <v>145</v>
      </c>
      <c r="Q52" s="49">
        <v>471100</v>
      </c>
      <c r="R52" s="49">
        <v>471100</v>
      </c>
      <c r="S52" s="49">
        <v>295396</v>
      </c>
      <c r="T52" s="49">
        <v>47000</v>
      </c>
      <c r="U52" s="49">
        <v>98</v>
      </c>
      <c r="V52" s="122">
        <v>127218.28086353469</v>
      </c>
      <c r="W52" s="122">
        <f t="shared" si="0"/>
        <v>127218</v>
      </c>
      <c r="X52" s="49">
        <v>321391</v>
      </c>
      <c r="Y52" s="49">
        <v>248496</v>
      </c>
      <c r="Z52" s="48"/>
      <c r="AA52" s="48"/>
      <c r="AB52" s="48"/>
    </row>
    <row r="53" spans="1:28">
      <c r="A53">
        <v>51</v>
      </c>
      <c r="B53" s="12">
        <v>46</v>
      </c>
      <c r="C53" t="s">
        <v>146</v>
      </c>
      <c r="D53" s="14"/>
      <c r="E53" s="14"/>
      <c r="F53" s="14"/>
      <c r="G53" s="14"/>
      <c r="H53" s="14"/>
      <c r="I53" s="14"/>
      <c r="J53" s="14"/>
      <c r="K53" s="47" t="str">
        <f>IF($C53='4. Board Level Worksheet'!$C$5,'4. Board Level Worksheet'!$C$18,"")</f>
        <v/>
      </c>
      <c r="L53" s="47" t="str">
        <f>IF($C53='4. Board Level Worksheet'!$C$5,'4. Board Level Worksheet'!$C$19,"")</f>
        <v/>
      </c>
      <c r="M53" s="49" t="str">
        <f>IF($C53='4. Board Level Worksheet'!$C$5,'4. Board Level Worksheet'!$C$21,"")</f>
        <v/>
      </c>
      <c r="N53" s="49" t="str">
        <f>IF($C53='4. Board Level Worksheet'!$C$5,'4. Board Level Worksheet'!$C$28,"")</f>
        <v/>
      </c>
      <c r="O53" s="49" t="str">
        <f>IF($C53='4. Board Level Worksheet'!$C$5,'4. Board Level Worksheet'!#REF!,"")</f>
        <v/>
      </c>
      <c r="P53" t="s">
        <v>146</v>
      </c>
      <c r="Q53" s="49">
        <v>582000</v>
      </c>
      <c r="R53" s="49">
        <v>582000</v>
      </c>
      <c r="S53" s="49">
        <v>503317</v>
      </c>
      <c r="T53" s="49">
        <v>77000</v>
      </c>
      <c r="U53" s="49">
        <v>105</v>
      </c>
      <c r="V53" s="122">
        <v>138871.86384340047</v>
      </c>
      <c r="W53" s="122">
        <f t="shared" si="0"/>
        <v>138872</v>
      </c>
      <c r="X53" s="49">
        <v>265281</v>
      </c>
      <c r="Y53" s="49">
        <v>224478</v>
      </c>
      <c r="Z53" s="48"/>
      <c r="AA53" s="48"/>
      <c r="AB53" s="48"/>
    </row>
    <row r="54" spans="1:28">
      <c r="A54">
        <v>52</v>
      </c>
      <c r="B54" s="12">
        <v>47</v>
      </c>
      <c r="C54" t="s">
        <v>175</v>
      </c>
      <c r="D54" s="14"/>
      <c r="E54" s="14"/>
      <c r="F54" s="14"/>
      <c r="G54" s="14"/>
      <c r="H54" s="14"/>
      <c r="I54" s="14"/>
      <c r="J54" s="14"/>
      <c r="K54" s="47" t="str">
        <f>IF($C54='4. Board Level Worksheet'!$C$5,'4. Board Level Worksheet'!$C$18,"")</f>
        <v/>
      </c>
      <c r="L54" s="47" t="str">
        <f>IF($C54='4. Board Level Worksheet'!$C$5,'4. Board Level Worksheet'!$C$19,"")</f>
        <v/>
      </c>
      <c r="M54" s="49" t="str">
        <f>IF($C54='4. Board Level Worksheet'!$C$5,'4. Board Level Worksheet'!$C$21,"")</f>
        <v/>
      </c>
      <c r="N54" s="49" t="str">
        <f>IF($C54='4. Board Level Worksheet'!$C$5,'4. Board Level Worksheet'!$C$28,"")</f>
        <v/>
      </c>
      <c r="O54" s="49" t="str">
        <f>IF($C54='4. Board Level Worksheet'!$C$5,'4. Board Level Worksheet'!#REF!,"")</f>
        <v/>
      </c>
      <c r="P54" t="s">
        <v>175</v>
      </c>
      <c r="Q54" s="49">
        <v>567800</v>
      </c>
      <c r="R54" s="49">
        <v>567800</v>
      </c>
      <c r="S54" s="49">
        <v>418581</v>
      </c>
      <c r="T54" s="49">
        <v>70000</v>
      </c>
      <c r="U54" s="49">
        <v>283</v>
      </c>
      <c r="V54" s="122">
        <v>311733.34471140942</v>
      </c>
      <c r="W54" s="122">
        <f t="shared" si="0"/>
        <v>311733</v>
      </c>
      <c r="X54" s="49">
        <v>410195</v>
      </c>
      <c r="Y54" s="49">
        <v>310638</v>
      </c>
      <c r="Z54" s="48"/>
      <c r="AA54" s="48"/>
      <c r="AB54" s="48"/>
    </row>
    <row r="55" spans="1:28">
      <c r="A55">
        <v>53</v>
      </c>
      <c r="B55" s="12">
        <v>48</v>
      </c>
      <c r="C55" t="s">
        <v>147</v>
      </c>
      <c r="D55" s="14"/>
      <c r="E55" s="14"/>
      <c r="F55" s="14"/>
      <c r="G55" s="14"/>
      <c r="H55" s="14"/>
      <c r="I55" s="14"/>
      <c r="J55" s="14"/>
      <c r="K55" s="47" t="str">
        <f>IF($C55='4. Board Level Worksheet'!$C$5,'4. Board Level Worksheet'!$C$18,"")</f>
        <v/>
      </c>
      <c r="L55" s="47" t="str">
        <f>IF($C55='4. Board Level Worksheet'!$C$5,'4. Board Level Worksheet'!$C$19,"")</f>
        <v/>
      </c>
      <c r="M55" s="49" t="str">
        <f>IF($C55='4. Board Level Worksheet'!$C$5,'4. Board Level Worksheet'!$C$21,"")</f>
        <v/>
      </c>
      <c r="N55" s="49" t="str">
        <f>IF($C55='4. Board Level Worksheet'!$C$5,'4. Board Level Worksheet'!$C$28,"")</f>
        <v/>
      </c>
      <c r="O55" s="49" t="str">
        <f>IF($C55='4. Board Level Worksheet'!$C$5,'4. Board Level Worksheet'!#REF!,"")</f>
        <v/>
      </c>
      <c r="P55" t="s">
        <v>147</v>
      </c>
      <c r="Q55" s="49">
        <v>207000</v>
      </c>
      <c r="R55" s="49">
        <v>207000</v>
      </c>
      <c r="S55" s="49">
        <v>108067</v>
      </c>
      <c r="T55" s="49">
        <v>20000</v>
      </c>
      <c r="U55" s="49">
        <v>25</v>
      </c>
      <c r="V55" s="122">
        <v>44672.068089485459</v>
      </c>
      <c r="W55" s="122">
        <f t="shared" si="0"/>
        <v>44672</v>
      </c>
      <c r="X55" s="49">
        <v>110092</v>
      </c>
      <c r="Y55" s="49">
        <v>92149</v>
      </c>
      <c r="Z55" s="48"/>
      <c r="AA55" s="48"/>
      <c r="AB55" s="48"/>
    </row>
    <row r="56" spans="1:28">
      <c r="A56">
        <v>54</v>
      </c>
      <c r="B56" s="12">
        <v>49</v>
      </c>
      <c r="C56" t="s">
        <v>148</v>
      </c>
      <c r="D56" s="14"/>
      <c r="E56" s="14"/>
      <c r="F56" s="14"/>
      <c r="G56" s="14"/>
      <c r="H56" s="14"/>
      <c r="I56" s="14"/>
      <c r="J56" s="14"/>
      <c r="K56" s="47" t="str">
        <f>IF($C56='4. Board Level Worksheet'!$C$5,'4. Board Level Worksheet'!$C$18,"")</f>
        <v/>
      </c>
      <c r="L56" s="47" t="str">
        <f>IF($C56='4. Board Level Worksheet'!$C$5,'4. Board Level Worksheet'!$C$19,"")</f>
        <v/>
      </c>
      <c r="M56" s="49" t="str">
        <f>IF($C56='4. Board Level Worksheet'!$C$5,'4. Board Level Worksheet'!$C$21,"")</f>
        <v/>
      </c>
      <c r="N56" s="49" t="str">
        <f>IF($C56='4. Board Level Worksheet'!$C$5,'4. Board Level Worksheet'!$C$28,"")</f>
        <v/>
      </c>
      <c r="O56" s="49" t="str">
        <f>IF($C56='4. Board Level Worksheet'!$C$5,'4. Board Level Worksheet'!#REF!,"")</f>
        <v/>
      </c>
      <c r="P56" t="s">
        <v>148</v>
      </c>
      <c r="Q56" s="49">
        <v>500800</v>
      </c>
      <c r="R56" s="49">
        <v>500800</v>
      </c>
      <c r="S56" s="49">
        <v>344326</v>
      </c>
      <c r="T56" s="49">
        <v>20000</v>
      </c>
      <c r="U56" s="49">
        <v>69</v>
      </c>
      <c r="V56" s="122">
        <v>138871.86384340047</v>
      </c>
      <c r="W56" s="122">
        <f t="shared" si="0"/>
        <v>138872</v>
      </c>
      <c r="X56" s="49">
        <v>276127</v>
      </c>
      <c r="Y56" s="49">
        <v>220731</v>
      </c>
      <c r="Z56" s="48"/>
      <c r="AA56" s="48"/>
      <c r="AB56" s="48"/>
    </row>
    <row r="57" spans="1:28">
      <c r="A57">
        <v>55</v>
      </c>
      <c r="B57" s="12">
        <v>50</v>
      </c>
      <c r="C57" t="s">
        <v>149</v>
      </c>
      <c r="D57" s="14"/>
      <c r="E57" s="14"/>
      <c r="F57" s="14"/>
      <c r="G57" s="14"/>
      <c r="H57" s="14"/>
      <c r="I57" s="14"/>
      <c r="J57" s="14"/>
      <c r="K57" s="47" t="str">
        <f>IF($C57='4. Board Level Worksheet'!$C$5,'4. Board Level Worksheet'!$C$18,"")</f>
        <v/>
      </c>
      <c r="L57" s="47" t="str">
        <f>IF($C57='4. Board Level Worksheet'!$C$5,'4. Board Level Worksheet'!$C$19,"")</f>
        <v/>
      </c>
      <c r="M57" s="49" t="str">
        <f>IF($C57='4. Board Level Worksheet'!$C$5,'4. Board Level Worksheet'!$C$21,"")</f>
        <v/>
      </c>
      <c r="N57" s="49" t="str">
        <f>IF($C57='4. Board Level Worksheet'!$C$5,'4. Board Level Worksheet'!$C$28,"")</f>
        <v/>
      </c>
      <c r="O57" s="49" t="str">
        <f>IF($C57='4. Board Level Worksheet'!$C$5,'4. Board Level Worksheet'!#REF!,"")</f>
        <v/>
      </c>
      <c r="P57" t="s">
        <v>149</v>
      </c>
      <c r="Q57" s="49">
        <v>552300</v>
      </c>
      <c r="R57" s="49">
        <v>552300</v>
      </c>
      <c r="S57" s="49">
        <v>275261</v>
      </c>
      <c r="T57" s="49">
        <v>57000</v>
      </c>
      <c r="U57" s="49">
        <v>147</v>
      </c>
      <c r="V57" s="122">
        <v>180630.53618791947</v>
      </c>
      <c r="W57" s="122">
        <f t="shared" si="0"/>
        <v>180631</v>
      </c>
      <c r="X57" s="49">
        <v>301302</v>
      </c>
      <c r="Y57" s="49">
        <v>247209</v>
      </c>
      <c r="Z57" s="48"/>
      <c r="AA57" s="48"/>
      <c r="AB57" s="48"/>
    </row>
    <row r="58" spans="1:28">
      <c r="A58">
        <v>56</v>
      </c>
      <c r="B58" s="12">
        <v>51</v>
      </c>
      <c r="C58" t="s">
        <v>150</v>
      </c>
      <c r="D58" s="14"/>
      <c r="E58" s="14"/>
      <c r="F58" s="14"/>
      <c r="G58" s="14"/>
      <c r="H58" s="14"/>
      <c r="I58" s="14"/>
      <c r="J58" s="14"/>
      <c r="K58" s="47" t="str">
        <f>IF($C58='4. Board Level Worksheet'!$C$5,'4. Board Level Worksheet'!$C$18,"")</f>
        <v/>
      </c>
      <c r="L58" s="47" t="str">
        <f>IF($C58='4. Board Level Worksheet'!$C$5,'4. Board Level Worksheet'!$C$19,"")</f>
        <v/>
      </c>
      <c r="M58" s="49" t="str">
        <f>IF($C58='4. Board Level Worksheet'!$C$5,'4. Board Level Worksheet'!$C$21,"")</f>
        <v/>
      </c>
      <c r="N58" s="49" t="str">
        <f>IF($C58='4. Board Level Worksheet'!$C$5,'4. Board Level Worksheet'!$C$28,"")</f>
        <v/>
      </c>
      <c r="O58" s="49" t="str">
        <f>IF($C58='4. Board Level Worksheet'!$C$5,'4. Board Level Worksheet'!#REF!,"")</f>
        <v/>
      </c>
      <c r="P58" t="s">
        <v>150</v>
      </c>
      <c r="Q58" s="49">
        <v>279800</v>
      </c>
      <c r="R58" s="49">
        <v>279800</v>
      </c>
      <c r="S58" s="49">
        <v>153358</v>
      </c>
      <c r="T58" s="49">
        <v>24000</v>
      </c>
      <c r="U58" s="49">
        <v>117</v>
      </c>
      <c r="V58" s="122">
        <v>138871.86384340047</v>
      </c>
      <c r="W58" s="122">
        <f t="shared" si="0"/>
        <v>138872</v>
      </c>
      <c r="X58" s="49">
        <v>223183</v>
      </c>
      <c r="Y58" s="49">
        <v>163694</v>
      </c>
      <c r="Z58" s="48"/>
      <c r="AA58" s="48"/>
      <c r="AB58" s="48"/>
    </row>
    <row r="59" spans="1:28">
      <c r="A59">
        <v>57</v>
      </c>
      <c r="B59" s="12">
        <v>52</v>
      </c>
      <c r="C59" t="s">
        <v>176</v>
      </c>
      <c r="D59" s="14"/>
      <c r="E59" s="14"/>
      <c r="F59" s="14"/>
      <c r="G59" s="14"/>
      <c r="H59" s="14"/>
      <c r="I59" s="14"/>
      <c r="J59" s="14"/>
      <c r="K59" s="47" t="str">
        <f>IF($C59='4. Board Level Worksheet'!$C$5,'4. Board Level Worksheet'!$C$18,"")</f>
        <v/>
      </c>
      <c r="L59" s="47" t="str">
        <f>IF($C59='4. Board Level Worksheet'!$C$5,'4. Board Level Worksheet'!$C$19,"")</f>
        <v/>
      </c>
      <c r="M59" s="49" t="str">
        <f>IF($C59='4. Board Level Worksheet'!$C$5,'4. Board Level Worksheet'!$C$21,"")</f>
        <v/>
      </c>
      <c r="N59" s="49" t="str">
        <f>IF($C59='4. Board Level Worksheet'!$C$5,'4. Board Level Worksheet'!$C$28,"")</f>
        <v/>
      </c>
      <c r="O59" s="49" t="str">
        <f>IF($C59='4. Board Level Worksheet'!$C$5,'4. Board Level Worksheet'!#REF!,"")</f>
        <v/>
      </c>
      <c r="P59" t="s">
        <v>176</v>
      </c>
      <c r="Q59" s="49">
        <v>354400</v>
      </c>
      <c r="R59" s="49">
        <v>354400</v>
      </c>
      <c r="S59" s="49">
        <v>192184</v>
      </c>
      <c r="T59" s="49">
        <v>30000</v>
      </c>
      <c r="U59" s="49">
        <v>178</v>
      </c>
      <c r="V59" s="122">
        <v>201024.30640268457</v>
      </c>
      <c r="W59" s="122">
        <f t="shared" si="0"/>
        <v>201024</v>
      </c>
      <c r="X59" s="49">
        <v>229413</v>
      </c>
      <c r="Y59" s="49">
        <v>174348</v>
      </c>
      <c r="Z59" s="48"/>
      <c r="AA59" s="48"/>
      <c r="AB59" s="48"/>
    </row>
    <row r="60" spans="1:28">
      <c r="A60">
        <v>58</v>
      </c>
      <c r="B60" s="12">
        <v>53</v>
      </c>
      <c r="C60" t="s">
        <v>151</v>
      </c>
      <c r="D60" s="14"/>
      <c r="E60" s="14"/>
      <c r="F60" s="14"/>
      <c r="G60" s="14"/>
      <c r="H60" s="14"/>
      <c r="I60" s="14"/>
      <c r="J60" s="14"/>
      <c r="K60" s="47" t="str">
        <f>IF($C60='4. Board Level Worksheet'!$C$5,'4. Board Level Worksheet'!$C$18,"")</f>
        <v/>
      </c>
      <c r="L60" s="47" t="str">
        <f>IF($C60='4. Board Level Worksheet'!$C$5,'4. Board Level Worksheet'!$C$19,"")</f>
        <v/>
      </c>
      <c r="M60" s="49" t="str">
        <f>IF($C60='4. Board Level Worksheet'!$C$5,'4. Board Level Worksheet'!$C$21,"")</f>
        <v/>
      </c>
      <c r="N60" s="49" t="str">
        <f>IF($C60='4. Board Level Worksheet'!$C$5,'4. Board Level Worksheet'!$C$28,"")</f>
        <v/>
      </c>
      <c r="O60" s="49" t="str">
        <f>IF($C60='4. Board Level Worksheet'!$C$5,'4. Board Level Worksheet'!#REF!,"")</f>
        <v/>
      </c>
      <c r="P60" t="s">
        <v>151</v>
      </c>
      <c r="Q60" s="49">
        <v>958500</v>
      </c>
      <c r="R60" s="49">
        <v>958500</v>
      </c>
      <c r="S60" s="49">
        <v>647137</v>
      </c>
      <c r="T60" s="49">
        <v>87000</v>
      </c>
      <c r="U60" s="49">
        <v>286</v>
      </c>
      <c r="V60" s="122">
        <v>327271.45535123046</v>
      </c>
      <c r="W60" s="122">
        <f t="shared" si="0"/>
        <v>327271</v>
      </c>
      <c r="X60" s="49">
        <v>723003</v>
      </c>
      <c r="Y60" s="49">
        <v>557084</v>
      </c>
      <c r="Z60" s="48"/>
      <c r="AA60" s="48"/>
      <c r="AB60" s="48"/>
    </row>
    <row r="61" spans="1:28">
      <c r="A61">
        <v>59</v>
      </c>
      <c r="B61" s="12">
        <v>54</v>
      </c>
      <c r="C61" t="s">
        <v>152</v>
      </c>
      <c r="D61" s="14"/>
      <c r="E61" s="14"/>
      <c r="F61" s="14"/>
      <c r="G61" s="14"/>
      <c r="H61" s="14"/>
      <c r="I61" s="14"/>
      <c r="J61" s="14"/>
      <c r="K61" s="47" t="str">
        <f>IF($C61='4. Board Level Worksheet'!$C$5,'4. Board Level Worksheet'!$C$18,"")</f>
        <v/>
      </c>
      <c r="L61" s="47" t="str">
        <f>IF($C61='4. Board Level Worksheet'!$C$5,'4. Board Level Worksheet'!$C$19,"")</f>
        <v/>
      </c>
      <c r="M61" s="49" t="str">
        <f>IF($C61='4. Board Level Worksheet'!$C$5,'4. Board Level Worksheet'!$C$21,"")</f>
        <v/>
      </c>
      <c r="N61" s="49" t="str">
        <f>IF($C61='4. Board Level Worksheet'!$C$5,'4. Board Level Worksheet'!$C$28,"")</f>
        <v/>
      </c>
      <c r="O61" s="49" t="str">
        <f>IF($C61='4. Board Level Worksheet'!$C$5,'4. Board Level Worksheet'!#REF!,"")</f>
        <v/>
      </c>
      <c r="P61" t="s">
        <v>152</v>
      </c>
      <c r="Q61" s="49">
        <v>194800</v>
      </c>
      <c r="R61" s="49">
        <v>194800</v>
      </c>
      <c r="S61" s="49">
        <v>75459</v>
      </c>
      <c r="T61" s="49">
        <v>14000</v>
      </c>
      <c r="U61" s="49">
        <v>104</v>
      </c>
      <c r="V61" s="122">
        <v>120420.35745861298</v>
      </c>
      <c r="W61" s="122">
        <f t="shared" si="0"/>
        <v>120420</v>
      </c>
      <c r="X61" s="49">
        <v>238781</v>
      </c>
      <c r="Y61" s="49">
        <v>169635</v>
      </c>
      <c r="Z61" s="48"/>
      <c r="AA61" s="48"/>
      <c r="AB61" s="48"/>
    </row>
    <row r="62" spans="1:28">
      <c r="A62">
        <v>60</v>
      </c>
      <c r="B62" s="12">
        <v>55</v>
      </c>
      <c r="C62" t="s">
        <v>177</v>
      </c>
      <c r="D62" s="14"/>
      <c r="E62" s="14"/>
      <c r="F62" s="14"/>
      <c r="G62" s="14"/>
      <c r="H62" s="14"/>
      <c r="I62" s="14"/>
      <c r="J62" s="14"/>
      <c r="K62" s="47" t="str">
        <f>IF($C62='4. Board Level Worksheet'!$C$5,'4. Board Level Worksheet'!$C$18,"")</f>
        <v/>
      </c>
      <c r="L62" s="47" t="str">
        <f>IF($C62='4. Board Level Worksheet'!$C$5,'4. Board Level Worksheet'!$C$19,"")</f>
        <v/>
      </c>
      <c r="M62" s="49" t="str">
        <f>IF($C62='4. Board Level Worksheet'!$C$5,'4. Board Level Worksheet'!$C$21,"")</f>
        <v/>
      </c>
      <c r="N62" s="49" t="str">
        <f>IF($C62='4. Board Level Worksheet'!$C$5,'4. Board Level Worksheet'!$C$28,"")</f>
        <v/>
      </c>
      <c r="O62" s="49" t="str">
        <f>IF($C62='4. Board Level Worksheet'!$C$5,'4. Board Level Worksheet'!#REF!,"")</f>
        <v/>
      </c>
      <c r="P62" t="s">
        <v>177</v>
      </c>
      <c r="Q62" s="49">
        <v>350400</v>
      </c>
      <c r="R62" s="49">
        <v>350400</v>
      </c>
      <c r="S62" s="49">
        <v>166326</v>
      </c>
      <c r="T62" s="49">
        <v>9000</v>
      </c>
      <c r="U62" s="49">
        <v>204</v>
      </c>
      <c r="V62" s="122">
        <v>228216.00002237139</v>
      </c>
      <c r="W62" s="122">
        <f t="shared" si="0"/>
        <v>228216</v>
      </c>
      <c r="X62" s="49">
        <v>355897</v>
      </c>
      <c r="Y62" s="49">
        <v>241786</v>
      </c>
      <c r="Z62" s="48"/>
      <c r="AA62" s="48"/>
      <c r="AB62" s="48"/>
    </row>
    <row r="63" spans="1:28">
      <c r="A63">
        <v>61</v>
      </c>
      <c r="B63" s="12">
        <v>56</v>
      </c>
      <c r="C63" t="s">
        <v>153</v>
      </c>
      <c r="D63" s="14"/>
      <c r="E63" s="14"/>
      <c r="F63" s="14"/>
      <c r="G63" s="14"/>
      <c r="H63" s="14"/>
      <c r="I63" s="14"/>
      <c r="J63" s="14"/>
      <c r="K63" s="47" t="str">
        <f>IF($C63='4. Board Level Worksheet'!$C$5,'4. Board Level Worksheet'!$C$18,"")</f>
        <v/>
      </c>
      <c r="L63" s="47" t="str">
        <f>IF($C63='4. Board Level Worksheet'!$C$5,'4. Board Level Worksheet'!$C$19,"")</f>
        <v/>
      </c>
      <c r="M63" s="49" t="str">
        <f>IF($C63='4. Board Level Worksheet'!$C$5,'4. Board Level Worksheet'!$C$21,"")</f>
        <v/>
      </c>
      <c r="N63" s="49" t="str">
        <f>IF($C63='4. Board Level Worksheet'!$C$5,'4. Board Level Worksheet'!$C$28,"")</f>
        <v/>
      </c>
      <c r="O63" s="49" t="str">
        <f>IF($C63='4. Board Level Worksheet'!$C$5,'4. Board Level Worksheet'!#REF!,"")</f>
        <v/>
      </c>
      <c r="P63" t="s">
        <v>153</v>
      </c>
      <c r="Q63" s="49">
        <v>69100</v>
      </c>
      <c r="R63" s="49">
        <v>69100</v>
      </c>
      <c r="S63" s="49">
        <v>52442</v>
      </c>
      <c r="T63" s="49">
        <v>10000</v>
      </c>
      <c r="U63" s="49">
        <v>16</v>
      </c>
      <c r="V63" s="122">
        <v>32047.353194630876</v>
      </c>
      <c r="W63" s="122">
        <f t="shared" si="0"/>
        <v>32047</v>
      </c>
      <c r="X63" s="49">
        <v>46696</v>
      </c>
      <c r="Y63" s="49">
        <v>40508</v>
      </c>
      <c r="Z63" s="48"/>
      <c r="AA63" s="48"/>
      <c r="AB63" s="48"/>
    </row>
    <row r="64" spans="1:28">
      <c r="A64">
        <v>62</v>
      </c>
      <c r="B64" s="12">
        <v>57</v>
      </c>
      <c r="C64" t="s">
        <v>178</v>
      </c>
      <c r="D64" s="14"/>
      <c r="E64" s="14"/>
      <c r="F64" s="14"/>
      <c r="G64" s="14"/>
      <c r="H64" s="14"/>
      <c r="I64" s="14"/>
      <c r="J64" s="14"/>
      <c r="K64" s="47" t="str">
        <f>IF($C64='4. Board Level Worksheet'!$C$5,'4. Board Level Worksheet'!$C$18,"")</f>
        <v/>
      </c>
      <c r="L64" s="47" t="str">
        <f>IF($C64='4. Board Level Worksheet'!$C$5,'4. Board Level Worksheet'!$C$19,"")</f>
        <v/>
      </c>
      <c r="M64" s="49" t="str">
        <f>IF($C64='4. Board Level Worksheet'!$C$5,'4. Board Level Worksheet'!$C$21,"")</f>
        <v/>
      </c>
      <c r="N64" s="49" t="str">
        <f>IF($C64='4. Board Level Worksheet'!$C$5,'4. Board Level Worksheet'!$C$28,"")</f>
        <v/>
      </c>
      <c r="O64" s="49" t="str">
        <f>IF($C64='4. Board Level Worksheet'!$C$5,'4. Board Level Worksheet'!#REF!,"")</f>
        <v/>
      </c>
      <c r="P64" t="s">
        <v>178</v>
      </c>
      <c r="Q64" s="49">
        <v>149500</v>
      </c>
      <c r="R64" s="49">
        <v>149500</v>
      </c>
      <c r="S64" s="49">
        <v>77236</v>
      </c>
      <c r="T64" s="49">
        <v>4600</v>
      </c>
      <c r="U64" s="49">
        <v>36</v>
      </c>
      <c r="V64" s="122">
        <v>61181.310644295307</v>
      </c>
      <c r="W64" s="122">
        <f t="shared" si="0"/>
        <v>61181</v>
      </c>
      <c r="X64" s="49">
        <v>114511</v>
      </c>
      <c r="Y64" s="49">
        <v>84796</v>
      </c>
      <c r="Z64" s="48"/>
      <c r="AA64" s="48"/>
      <c r="AB64" s="48"/>
    </row>
    <row r="65" spans="1:28">
      <c r="A65">
        <v>63</v>
      </c>
      <c r="B65" s="12">
        <v>58</v>
      </c>
      <c r="C65" t="s">
        <v>154</v>
      </c>
      <c r="D65" s="14"/>
      <c r="E65" s="14"/>
      <c r="F65" s="14"/>
      <c r="G65" s="14"/>
      <c r="H65" s="14"/>
      <c r="I65" s="14"/>
      <c r="J65" s="14"/>
      <c r="K65" s="47" t="str">
        <f>IF($C65='4. Board Level Worksheet'!$C$5,'4. Board Level Worksheet'!$C$18,"")</f>
        <v/>
      </c>
      <c r="L65" s="47" t="str">
        <f>IF($C65='4. Board Level Worksheet'!$C$5,'4. Board Level Worksheet'!$C$19,"")</f>
        <v/>
      </c>
      <c r="M65" s="49" t="str">
        <f>IF($C65='4. Board Level Worksheet'!$C$5,'4. Board Level Worksheet'!$C$21,"")</f>
        <v/>
      </c>
      <c r="N65" s="49" t="str">
        <f>IF($C65='4. Board Level Worksheet'!$C$5,'4. Board Level Worksheet'!$C$28,"")</f>
        <v/>
      </c>
      <c r="O65" s="49" t="str">
        <f>IF($C65='4. Board Level Worksheet'!$C$5,'4. Board Level Worksheet'!#REF!,"")</f>
        <v/>
      </c>
      <c r="P65" t="s">
        <v>154</v>
      </c>
      <c r="Q65" s="49">
        <v>509500</v>
      </c>
      <c r="R65" s="49">
        <v>509500</v>
      </c>
      <c r="S65" s="49">
        <v>230527</v>
      </c>
      <c r="T65" s="49">
        <v>45000</v>
      </c>
      <c r="U65" s="49">
        <v>67</v>
      </c>
      <c r="V65" s="122">
        <v>100997.7191588367</v>
      </c>
      <c r="W65" s="122">
        <f t="shared" si="0"/>
        <v>100998</v>
      </c>
      <c r="X65" s="49">
        <v>431210</v>
      </c>
      <c r="Y65" s="49">
        <v>308127</v>
      </c>
      <c r="Z65" s="48"/>
      <c r="AA65" s="48"/>
      <c r="AB65" s="48"/>
    </row>
    <row r="66" spans="1:28">
      <c r="A66">
        <v>64</v>
      </c>
      <c r="B66" s="12">
        <v>59</v>
      </c>
      <c r="C66" t="s">
        <v>155</v>
      </c>
      <c r="D66" s="14"/>
      <c r="E66" s="14"/>
      <c r="F66" s="14"/>
      <c r="G66" s="14"/>
      <c r="H66" s="14"/>
      <c r="I66" s="14"/>
      <c r="J66" s="14"/>
      <c r="K66" s="47" t="str">
        <f>IF($C66='4. Board Level Worksheet'!$C$5,'4. Board Level Worksheet'!$C$18,"")</f>
        <v/>
      </c>
      <c r="L66" s="47" t="str">
        <f>IF($C66='4. Board Level Worksheet'!$C$5,'4. Board Level Worksheet'!$C$19,"")</f>
        <v/>
      </c>
      <c r="M66" s="49" t="str">
        <f>IF($C66='4. Board Level Worksheet'!$C$5,'4. Board Level Worksheet'!$C$21,"")</f>
        <v/>
      </c>
      <c r="N66" s="49" t="str">
        <f>IF($C66='4. Board Level Worksheet'!$C$5,'4. Board Level Worksheet'!$C$28,"")</f>
        <v/>
      </c>
      <c r="O66" s="49" t="str">
        <f>IF($C66='4. Board Level Worksheet'!$C$5,'4. Board Level Worksheet'!#REF!,"")</f>
        <v/>
      </c>
      <c r="P66" t="s">
        <v>155</v>
      </c>
      <c r="Q66" s="49">
        <v>390300</v>
      </c>
      <c r="R66" s="49">
        <v>390300</v>
      </c>
      <c r="S66" s="49">
        <v>266663</v>
      </c>
      <c r="T66" s="49">
        <v>45000</v>
      </c>
      <c r="U66" s="49">
        <v>192</v>
      </c>
      <c r="V66" s="122">
        <v>214620.15321252798</v>
      </c>
      <c r="W66" s="122">
        <f t="shared" si="0"/>
        <v>214620</v>
      </c>
      <c r="X66" s="49">
        <v>272722</v>
      </c>
      <c r="Y66" s="49">
        <v>213356</v>
      </c>
      <c r="Z66" s="48"/>
      <c r="AA66" s="48"/>
      <c r="AB66" s="48"/>
    </row>
    <row r="67" spans="1:28">
      <c r="A67">
        <v>65</v>
      </c>
      <c r="B67" s="12" t="s">
        <v>28</v>
      </c>
      <c r="C67" t="s">
        <v>179</v>
      </c>
      <c r="D67" s="14"/>
      <c r="E67" s="14"/>
      <c r="F67" s="14"/>
      <c r="G67" s="14"/>
      <c r="H67" s="14"/>
      <c r="I67" s="14"/>
      <c r="J67" s="14"/>
      <c r="K67" s="47" t="str">
        <f>IF($C67='4. Board Level Worksheet'!$C$5,'4. Board Level Worksheet'!$C$18,"")</f>
        <v/>
      </c>
      <c r="L67" s="47" t="str">
        <f>IF($C67='4. Board Level Worksheet'!$C$5,'4. Board Level Worksheet'!$C$19,"")</f>
        <v/>
      </c>
      <c r="M67" s="49" t="str">
        <f>IF($C67='4. Board Level Worksheet'!$C$5,'4. Board Level Worksheet'!$C$21,"")</f>
        <v/>
      </c>
      <c r="N67" s="49" t="str">
        <f>IF($C67='4. Board Level Worksheet'!$C$5,'4. Board Level Worksheet'!$C$28,"")</f>
        <v/>
      </c>
      <c r="O67" s="49" t="str">
        <f>IF($C67='4. Board Level Worksheet'!$C$5,'4. Board Level Worksheet'!#REF!,"")</f>
        <v/>
      </c>
      <c r="P67" t="s">
        <v>179</v>
      </c>
      <c r="Q67" s="49">
        <v>336700</v>
      </c>
      <c r="R67" s="49">
        <v>336700</v>
      </c>
      <c r="S67" s="49">
        <v>124091</v>
      </c>
      <c r="T67" s="49">
        <v>17000</v>
      </c>
      <c r="U67" s="49">
        <v>170</v>
      </c>
      <c r="V67" s="122">
        <v>190341.85533780762</v>
      </c>
      <c r="W67" s="122">
        <f t="shared" si="0"/>
        <v>190342</v>
      </c>
      <c r="X67" s="49">
        <v>336249</v>
      </c>
      <c r="Y67" s="49">
        <v>224858</v>
      </c>
      <c r="Z67" s="48"/>
      <c r="AA67" s="48"/>
      <c r="AB67" s="48"/>
    </row>
    <row r="68" spans="1:28">
      <c r="A68">
        <v>66</v>
      </c>
      <c r="B68" s="12" t="s">
        <v>29</v>
      </c>
      <c r="C68" t="s">
        <v>156</v>
      </c>
      <c r="D68" s="14"/>
      <c r="E68" s="14"/>
      <c r="F68" s="14"/>
      <c r="G68" s="14"/>
      <c r="H68" s="14"/>
      <c r="I68" s="14"/>
      <c r="J68" s="14"/>
      <c r="K68" s="47" t="str">
        <f>IF($C68='4. Board Level Worksheet'!$C$5,'4. Board Level Worksheet'!$C$18,"")</f>
        <v/>
      </c>
      <c r="L68" s="47" t="str">
        <f>IF($C68='4. Board Level Worksheet'!$C$5,'4. Board Level Worksheet'!$C$19,"")</f>
        <v/>
      </c>
      <c r="M68" s="49" t="str">
        <f>IF($C68='4. Board Level Worksheet'!$C$5,'4. Board Level Worksheet'!$C$21,"")</f>
        <v/>
      </c>
      <c r="N68" s="49" t="str">
        <f>IF($C68='4. Board Level Worksheet'!$C$5,'4. Board Level Worksheet'!$C$28,"")</f>
        <v/>
      </c>
      <c r="O68" s="49" t="str">
        <f>IF($C68='4. Board Level Worksheet'!$C$5,'4. Board Level Worksheet'!#REF!,"")</f>
        <v/>
      </c>
      <c r="P68" t="s">
        <v>156</v>
      </c>
      <c r="Q68" s="49">
        <v>107300</v>
      </c>
      <c r="R68" s="49">
        <v>107300</v>
      </c>
      <c r="S68" s="49">
        <v>63603.999999999993</v>
      </c>
      <c r="T68" s="49">
        <v>10000</v>
      </c>
      <c r="U68" s="49">
        <v>69</v>
      </c>
      <c r="V68" s="122">
        <v>83517.344689038044</v>
      </c>
      <c r="W68" s="122">
        <f t="shared" ref="W68:W74" si="1">ROUND(V68,0)</f>
        <v>83517</v>
      </c>
      <c r="X68" s="49">
        <v>119045</v>
      </c>
      <c r="Y68" s="49">
        <v>79131</v>
      </c>
      <c r="Z68" s="48"/>
      <c r="AA68" s="48"/>
      <c r="AB68" s="48"/>
    </row>
    <row r="69" spans="1:28">
      <c r="A69">
        <v>67</v>
      </c>
      <c r="B69" s="12">
        <v>61</v>
      </c>
      <c r="C69" t="s">
        <v>157</v>
      </c>
      <c r="D69" s="14"/>
      <c r="E69" s="14"/>
      <c r="F69" s="14"/>
      <c r="G69" s="14"/>
      <c r="H69" s="14"/>
      <c r="I69" s="14"/>
      <c r="J69" s="14"/>
      <c r="K69" s="47" t="str">
        <f>IF($C69='4. Board Level Worksheet'!$C$5,'4. Board Level Worksheet'!$C$18,"")</f>
        <v/>
      </c>
      <c r="L69" s="47" t="str">
        <f>IF($C69='4. Board Level Worksheet'!$C$5,'4. Board Level Worksheet'!$C$19,"")</f>
        <v/>
      </c>
      <c r="M69" s="49" t="str">
        <f>IF($C69='4. Board Level Worksheet'!$C$5,'4. Board Level Worksheet'!$C$21,"")</f>
        <v/>
      </c>
      <c r="N69" s="49" t="str">
        <f>IF($C69='4. Board Level Worksheet'!$C$5,'4. Board Level Worksheet'!$C$28,"")</f>
        <v/>
      </c>
      <c r="O69" s="49" t="str">
        <f>IF($C69='4. Board Level Worksheet'!$C$5,'4. Board Level Worksheet'!#REF!,"")</f>
        <v/>
      </c>
      <c r="P69" t="s">
        <v>157</v>
      </c>
      <c r="Q69" s="49">
        <v>370000</v>
      </c>
      <c r="R69" s="49">
        <v>370000</v>
      </c>
      <c r="S69" s="49">
        <v>119952</v>
      </c>
      <c r="T69" s="49">
        <v>0</v>
      </c>
      <c r="U69" s="49">
        <v>385</v>
      </c>
      <c r="V69" s="122">
        <v>165092.42554809846</v>
      </c>
      <c r="W69" s="122">
        <f t="shared" si="1"/>
        <v>165092</v>
      </c>
      <c r="X69" s="49">
        <v>358433</v>
      </c>
      <c r="Y69" s="49">
        <v>246583</v>
      </c>
      <c r="Z69" s="48"/>
      <c r="AA69" s="48"/>
      <c r="AB69" s="48"/>
    </row>
    <row r="70" spans="1:28">
      <c r="A70">
        <v>68</v>
      </c>
      <c r="B70" s="12">
        <v>62</v>
      </c>
      <c r="C70" t="s">
        <v>158</v>
      </c>
      <c r="D70" s="14"/>
      <c r="E70" s="14"/>
      <c r="F70" s="14"/>
      <c r="G70" s="14"/>
      <c r="H70" s="14"/>
      <c r="I70" s="14"/>
      <c r="J70" s="14"/>
      <c r="K70" s="47" t="str">
        <f>IF($C70='4. Board Level Worksheet'!$C$5,'4. Board Level Worksheet'!$C$18,"")</f>
        <v/>
      </c>
      <c r="L70" s="47" t="str">
        <f>IF($C70='4. Board Level Worksheet'!$C$5,'4. Board Level Worksheet'!$C$19,"")</f>
        <v/>
      </c>
      <c r="M70" s="49" t="str">
        <f>IF($C70='4. Board Level Worksheet'!$C$5,'4. Board Level Worksheet'!$C$21,"")</f>
        <v/>
      </c>
      <c r="N70" s="49" t="str">
        <f>IF($C70='4. Board Level Worksheet'!$C$5,'4. Board Level Worksheet'!$C$28,"")</f>
        <v/>
      </c>
      <c r="O70" s="49" t="str">
        <f>IF($C70='4. Board Level Worksheet'!$C$5,'4. Board Level Worksheet'!#REF!,"")</f>
        <v/>
      </c>
      <c r="P70" t="s">
        <v>158</v>
      </c>
      <c r="Q70" s="49">
        <v>35800</v>
      </c>
      <c r="R70" s="49">
        <v>35800</v>
      </c>
      <c r="S70" s="49">
        <v>23341</v>
      </c>
      <c r="T70" s="49">
        <v>5000</v>
      </c>
      <c r="U70" s="49">
        <v>11</v>
      </c>
      <c r="V70" s="122">
        <v>25249.429789709175</v>
      </c>
      <c r="W70" s="122">
        <f t="shared" si="1"/>
        <v>25249</v>
      </c>
      <c r="X70" s="49">
        <v>38863</v>
      </c>
      <c r="Y70" s="49">
        <v>30744</v>
      </c>
      <c r="Z70" s="48"/>
      <c r="AA70" s="48"/>
      <c r="AB70" s="48"/>
    </row>
    <row r="71" spans="1:28">
      <c r="A71">
        <v>69</v>
      </c>
      <c r="B71" s="12">
        <v>63</v>
      </c>
      <c r="C71" t="s">
        <v>159</v>
      </c>
      <c r="D71" s="14"/>
      <c r="E71" s="14"/>
      <c r="F71" s="14"/>
      <c r="G71" s="14"/>
      <c r="H71" s="14"/>
      <c r="I71" s="14"/>
      <c r="J71" s="14"/>
      <c r="K71" s="47" t="str">
        <f>IF($C71='4. Board Level Worksheet'!$C$5,'4. Board Level Worksheet'!$C$18,"")</f>
        <v/>
      </c>
      <c r="L71" s="47" t="str">
        <f>IF($C71='4. Board Level Worksheet'!$C$5,'4. Board Level Worksheet'!$C$19,"")</f>
        <v/>
      </c>
      <c r="M71" s="49" t="str">
        <f>IF($C71='4. Board Level Worksheet'!$C$5,'4. Board Level Worksheet'!$C$21,"")</f>
        <v/>
      </c>
      <c r="N71" s="49" t="str">
        <f>IF($C71='4. Board Level Worksheet'!$C$5,'4. Board Level Worksheet'!$C$28,"")</f>
        <v/>
      </c>
      <c r="O71" s="49" t="str">
        <f>IF($C71='4. Board Level Worksheet'!$C$5,'4. Board Level Worksheet'!#REF!,"")</f>
        <v/>
      </c>
      <c r="P71" t="s">
        <v>159</v>
      </c>
      <c r="Q71" s="49">
        <v>291500</v>
      </c>
      <c r="R71" s="49">
        <v>291500</v>
      </c>
      <c r="S71" s="49">
        <v>161917</v>
      </c>
      <c r="T71" s="49">
        <v>17000</v>
      </c>
      <c r="U71" s="49">
        <v>45</v>
      </c>
      <c r="V71" s="122">
        <v>91286.400008948549</v>
      </c>
      <c r="W71" s="122">
        <f t="shared" si="1"/>
        <v>91286</v>
      </c>
      <c r="X71" s="49">
        <v>131534</v>
      </c>
      <c r="Y71" s="49">
        <v>110047</v>
      </c>
      <c r="Z71" s="48"/>
      <c r="AA71" s="48"/>
      <c r="AB71" s="48"/>
    </row>
    <row r="72" spans="1:28">
      <c r="A72">
        <v>70</v>
      </c>
      <c r="B72" s="12">
        <v>64</v>
      </c>
      <c r="C72" t="s">
        <v>180</v>
      </c>
      <c r="D72" s="14"/>
      <c r="E72" s="14"/>
      <c r="F72" s="14"/>
      <c r="G72" s="14"/>
      <c r="H72" s="14"/>
      <c r="I72" s="14"/>
      <c r="J72" s="14"/>
      <c r="K72" s="47" t="str">
        <f>IF($C72='4. Board Level Worksheet'!$C$5,'4. Board Level Worksheet'!$C$18,"")</f>
        <v/>
      </c>
      <c r="L72" s="47" t="str">
        <f>IF($C72='4. Board Level Worksheet'!$C$5,'4. Board Level Worksheet'!$C$19,"")</f>
        <v/>
      </c>
      <c r="M72" s="49" t="str">
        <f>IF($C72='4. Board Level Worksheet'!$C$5,'4. Board Level Worksheet'!$C$21,"")</f>
        <v/>
      </c>
      <c r="N72" s="49" t="str">
        <f>IF($C72='4. Board Level Worksheet'!$C$5,'4. Board Level Worksheet'!$C$28,"")</f>
        <v/>
      </c>
      <c r="O72" s="49" t="str">
        <f>IF($C72='4. Board Level Worksheet'!$C$5,'4. Board Level Worksheet'!#REF!,"")</f>
        <v/>
      </c>
      <c r="P72" t="s">
        <v>180</v>
      </c>
      <c r="Q72" s="49">
        <v>541300</v>
      </c>
      <c r="R72" s="49">
        <v>541300</v>
      </c>
      <c r="S72" s="49">
        <v>264136</v>
      </c>
      <c r="T72" s="49">
        <v>58000</v>
      </c>
      <c r="U72" s="49">
        <v>97</v>
      </c>
      <c r="V72" s="122">
        <v>133045.07235346758</v>
      </c>
      <c r="W72" s="122">
        <f t="shared" si="1"/>
        <v>133045</v>
      </c>
      <c r="X72" s="49">
        <v>404356</v>
      </c>
      <c r="Y72" s="49">
        <v>300469</v>
      </c>
      <c r="Z72" s="48"/>
      <c r="AA72" s="48"/>
      <c r="AB72" s="48"/>
    </row>
    <row r="73" spans="1:28">
      <c r="A73">
        <v>71</v>
      </c>
      <c r="B73" s="12">
        <v>65</v>
      </c>
      <c r="C73" t="s">
        <v>160</v>
      </c>
      <c r="D73" s="14"/>
      <c r="E73" s="14"/>
      <c r="F73" s="14"/>
      <c r="G73" s="14"/>
      <c r="H73" s="14"/>
      <c r="I73" s="14"/>
      <c r="J73" s="14"/>
      <c r="K73" s="47" t="str">
        <f>IF($C73='4. Board Level Worksheet'!$C$5,'4. Board Level Worksheet'!$C$18,"")</f>
        <v/>
      </c>
      <c r="L73" s="47" t="str">
        <f>IF($C73='4. Board Level Worksheet'!$C$5,'4. Board Level Worksheet'!$C$19,"")</f>
        <v/>
      </c>
      <c r="M73" s="49" t="str">
        <f>IF($C73='4. Board Level Worksheet'!$C$5,'4. Board Level Worksheet'!$C$21,"")</f>
        <v/>
      </c>
      <c r="N73" s="49" t="str">
        <f>IF($C73='4. Board Level Worksheet'!$C$5,'4. Board Level Worksheet'!$C$28,"")</f>
        <v/>
      </c>
      <c r="O73" s="49" t="str">
        <f>IF($C73='4. Board Level Worksheet'!$C$5,'4. Board Level Worksheet'!#REF!,"")</f>
        <v/>
      </c>
      <c r="P73" t="s">
        <v>160</v>
      </c>
      <c r="Q73" s="49">
        <v>370100</v>
      </c>
      <c r="R73" s="49">
        <v>370100</v>
      </c>
      <c r="S73" s="49">
        <v>197732</v>
      </c>
      <c r="T73" s="49">
        <v>32000</v>
      </c>
      <c r="U73" s="49">
        <v>116</v>
      </c>
      <c r="V73" s="122">
        <v>138871.86384340047</v>
      </c>
      <c r="W73" s="122">
        <f t="shared" si="1"/>
        <v>138872</v>
      </c>
      <c r="X73" s="49">
        <v>302440</v>
      </c>
      <c r="Y73" s="49">
        <v>217968</v>
      </c>
      <c r="Z73" s="48"/>
      <c r="AA73" s="48"/>
      <c r="AB73" s="48"/>
    </row>
    <row r="74" spans="1:28">
      <c r="A74">
        <v>72</v>
      </c>
      <c r="B74" s="12">
        <v>66</v>
      </c>
      <c r="C74" t="s">
        <v>181</v>
      </c>
      <c r="D74" s="14"/>
      <c r="E74" s="14"/>
      <c r="F74" s="14"/>
      <c r="G74" s="14"/>
      <c r="H74" s="14"/>
      <c r="I74" s="14"/>
      <c r="J74" s="14"/>
      <c r="K74" s="47" t="str">
        <f>IF($C74='4. Board Level Worksheet'!$C$5,'4. Board Level Worksheet'!$C$18,"")</f>
        <v/>
      </c>
      <c r="L74" s="47" t="str">
        <f>IF($C74='4. Board Level Worksheet'!$C$5,'4. Board Level Worksheet'!$C$19,"")</f>
        <v/>
      </c>
      <c r="M74" s="49" t="str">
        <f>IF($C74='4. Board Level Worksheet'!$C$5,'4. Board Level Worksheet'!$C$21,"")</f>
        <v/>
      </c>
      <c r="N74" s="49" t="str">
        <f>IF($C74='4. Board Level Worksheet'!$C$5,'4. Board Level Worksheet'!$C$28,"")</f>
        <v/>
      </c>
      <c r="O74" s="49" t="str">
        <f>IF($C74='4. Board Level Worksheet'!$C$5,'4. Board Level Worksheet'!#REF!,"")</f>
        <v/>
      </c>
      <c r="P74" t="s">
        <v>181</v>
      </c>
      <c r="Q74" s="49">
        <v>562700</v>
      </c>
      <c r="R74" s="49">
        <v>562700</v>
      </c>
      <c r="S74" s="49">
        <v>365240</v>
      </c>
      <c r="T74" s="49">
        <v>71000</v>
      </c>
      <c r="U74" s="49">
        <v>203</v>
      </c>
      <c r="V74" s="122">
        <v>234042.79151230428</v>
      </c>
      <c r="W74" s="122">
        <f t="shared" si="1"/>
        <v>234043</v>
      </c>
      <c r="X74" s="49">
        <v>295506</v>
      </c>
      <c r="Y74" s="49">
        <v>234800</v>
      </c>
      <c r="Z74" s="48"/>
      <c r="AA74" s="48"/>
      <c r="AB74" s="48"/>
    </row>
    <row r="75" spans="1:28">
      <c r="A75">
        <v>73</v>
      </c>
      <c r="B75" s="12">
        <v>100</v>
      </c>
      <c r="C75" t="s">
        <v>161</v>
      </c>
      <c r="D75" s="14"/>
      <c r="E75" s="14"/>
      <c r="F75" s="14"/>
      <c r="G75" s="14"/>
      <c r="H75" s="14"/>
      <c r="I75" s="14"/>
      <c r="J75" s="14"/>
      <c r="K75" s="47" t="str">
        <f>IF($C75='4. Board Level Worksheet'!$C$5,'4. Board Level Worksheet'!$C$18,"")</f>
        <v/>
      </c>
      <c r="L75" s="47" t="str">
        <f>IF($C75='4. Board Level Worksheet'!$C$5,'4. Board Level Worksheet'!$C$19,"")</f>
        <v/>
      </c>
      <c r="M75" s="49" t="str">
        <f>IF($C75='4. Board Level Worksheet'!$C$5,'4. Board Level Worksheet'!$C$21,"")</f>
        <v/>
      </c>
      <c r="N75" s="49" t="str">
        <f>IF($C75='4. Board Level Worksheet'!$C$5,'4. Board Level Worksheet'!$C$28,"")</f>
        <v/>
      </c>
      <c r="O75" s="49" t="str">
        <f>IF($C75='4. Board Level Worksheet'!$C$5,'4. Board Level Worksheet'!#REF!,"")</f>
        <v/>
      </c>
      <c r="P75" t="s">
        <v>161</v>
      </c>
      <c r="Q75" s="49">
        <v>5000</v>
      </c>
      <c r="R75" s="49">
        <v>5000</v>
      </c>
      <c r="S75" s="49">
        <v>13567</v>
      </c>
      <c r="T75" s="49">
        <v>0</v>
      </c>
      <c r="U75" s="49">
        <v>0</v>
      </c>
      <c r="V75" s="49">
        <v>0</v>
      </c>
      <c r="W75" s="122"/>
      <c r="X75" s="49">
        <v>0</v>
      </c>
      <c r="Y75" s="49">
        <v>0</v>
      </c>
      <c r="Z75" s="48"/>
      <c r="AA75" s="48"/>
      <c r="AB75" s="48"/>
    </row>
    <row r="76" spans="1:28">
      <c r="A76">
        <v>74</v>
      </c>
      <c r="B76" s="12">
        <v>101</v>
      </c>
      <c r="C76" t="s">
        <v>162</v>
      </c>
      <c r="D76" s="14"/>
      <c r="E76" s="14"/>
      <c r="F76" s="14"/>
      <c r="G76" s="14"/>
      <c r="H76" s="14"/>
      <c r="I76" s="14"/>
      <c r="J76" s="14"/>
      <c r="K76" s="47" t="str">
        <f>IF($C76='4. Board Level Worksheet'!$C$5,'4. Board Level Worksheet'!$C$18,"")</f>
        <v/>
      </c>
      <c r="L76" s="47" t="str">
        <f>IF($C76='4. Board Level Worksheet'!$C$5,'4. Board Level Worksheet'!$C$19,"")</f>
        <v/>
      </c>
      <c r="M76" s="49" t="str">
        <f>IF($C76='4. Board Level Worksheet'!$C$5,'4. Board Level Worksheet'!$C$21,"")</f>
        <v/>
      </c>
      <c r="N76" s="49" t="str">
        <f>IF($C76='4. Board Level Worksheet'!$C$5,'4. Board Level Worksheet'!$C$28,"")</f>
        <v/>
      </c>
      <c r="O76" s="49" t="str">
        <f>IF($C76='4. Board Level Worksheet'!$C$5,'4. Board Level Worksheet'!#REF!,"")</f>
        <v/>
      </c>
      <c r="P76" t="s">
        <v>162</v>
      </c>
      <c r="Q76" s="49">
        <v>5000</v>
      </c>
      <c r="R76" s="49">
        <v>5000</v>
      </c>
      <c r="S76" s="49">
        <v>9242</v>
      </c>
      <c r="T76" s="49">
        <v>0</v>
      </c>
      <c r="U76" s="49">
        <v>20</v>
      </c>
      <c r="V76" s="49">
        <v>0</v>
      </c>
      <c r="W76" s="122"/>
      <c r="X76" s="49">
        <v>0</v>
      </c>
      <c r="Y76" s="49">
        <v>0</v>
      </c>
      <c r="Z76" s="48"/>
      <c r="AA76" s="48"/>
      <c r="AB76" s="48"/>
    </row>
    <row r="77" spans="1:28">
      <c r="A77">
        <v>75</v>
      </c>
      <c r="B77" s="12">
        <v>102</v>
      </c>
      <c r="C77" t="s">
        <v>163</v>
      </c>
      <c r="D77" s="14"/>
      <c r="E77" s="14"/>
      <c r="F77" s="14"/>
      <c r="G77" s="14"/>
      <c r="H77" s="14"/>
      <c r="I77" s="14"/>
      <c r="J77" s="14"/>
      <c r="K77" s="47">
        <f>IF($C77='4. Board Level Worksheet'!$C$5,'4. Board Level Worksheet'!$C$18,"")</f>
        <v>136822.464511</v>
      </c>
      <c r="L77" s="47">
        <f>IF($C77='4. Board Level Worksheet'!$C$5,'4. Board Level Worksheet'!$C$19,"")</f>
        <v>3.5</v>
      </c>
      <c r="M77" s="49">
        <f>IF($C77='4. Board Level Worksheet'!$C$5,'4. Board Level Worksheet'!$C$21,"")</f>
        <v>0</v>
      </c>
      <c r="N77" s="49">
        <f>IF($C77='4. Board Level Worksheet'!$C$5,'4. Board Level Worksheet'!$C$28,"")</f>
        <v>38</v>
      </c>
      <c r="O77" s="49" t="e">
        <f>IF($C77='4. Board Level Worksheet'!$C$5,'4. Board Level Worksheet'!#REF!,"")</f>
        <v>#REF!</v>
      </c>
      <c r="P77" t="s">
        <v>163</v>
      </c>
      <c r="Q77" s="49">
        <v>5000</v>
      </c>
      <c r="R77" s="49">
        <v>5000</v>
      </c>
      <c r="S77" s="49">
        <v>4511</v>
      </c>
      <c r="T77" s="49">
        <v>0</v>
      </c>
      <c r="U77" s="49">
        <v>21</v>
      </c>
      <c r="V77" s="49">
        <v>0</v>
      </c>
      <c r="W77" s="122"/>
      <c r="X77" s="49">
        <v>0</v>
      </c>
      <c r="Y77" s="49">
        <v>0</v>
      </c>
      <c r="Z77" s="48"/>
      <c r="AA77" s="48"/>
      <c r="AB77" s="48"/>
    </row>
    <row r="78" spans="1:28">
      <c r="A78">
        <v>76</v>
      </c>
      <c r="B78" s="12">
        <v>103</v>
      </c>
      <c r="C78" t="s">
        <v>164</v>
      </c>
      <c r="D78" s="14"/>
      <c r="E78" s="14"/>
      <c r="F78" s="14"/>
      <c r="G78" s="14"/>
      <c r="H78" s="14"/>
      <c r="I78" s="14"/>
      <c r="J78" s="14"/>
      <c r="K78" s="47" t="str">
        <f>IF($C78='4. Board Level Worksheet'!$C$5,'4. Board Level Worksheet'!$C$18,"")</f>
        <v/>
      </c>
      <c r="L78" s="47" t="str">
        <f>IF($C78='4. Board Level Worksheet'!$C$5,'4. Board Level Worksheet'!$C$19,"")</f>
        <v/>
      </c>
      <c r="M78" s="49" t="str">
        <f>IF($C78='4. Board Level Worksheet'!$C$5,'4. Board Level Worksheet'!$C$21,"")</f>
        <v/>
      </c>
      <c r="N78" s="49" t="str">
        <f>IF($C78='4. Board Level Worksheet'!$C$5,'4. Board Level Worksheet'!$C$28,"")</f>
        <v/>
      </c>
      <c r="O78" s="49" t="str">
        <f>IF($C78='4. Board Level Worksheet'!$C$5,'4. Board Level Worksheet'!#REF!,"")</f>
        <v/>
      </c>
      <c r="P78" t="s">
        <v>164</v>
      </c>
      <c r="Q78" s="49">
        <v>5000</v>
      </c>
      <c r="R78" s="49">
        <v>5000</v>
      </c>
      <c r="S78" s="49">
        <v>3844</v>
      </c>
      <c r="T78" s="49">
        <v>1000</v>
      </c>
      <c r="U78" s="49">
        <v>8</v>
      </c>
      <c r="V78" s="49">
        <v>0</v>
      </c>
      <c r="W78" s="122"/>
      <c r="X78" s="49">
        <v>0</v>
      </c>
      <c r="Y78" s="49">
        <v>0</v>
      </c>
      <c r="Z78" s="48"/>
      <c r="AA78" s="48"/>
      <c r="AB78" s="48"/>
    </row>
    <row r="79" spans="1:28">
      <c r="A79">
        <v>77</v>
      </c>
      <c r="B79" s="67" t="s">
        <v>182</v>
      </c>
      <c r="C79" t="s">
        <v>165</v>
      </c>
      <c r="K79" s="47" t="str">
        <f>IF($C79='4. Board Level Worksheet'!$C$5,'4. Board Level Worksheet'!$C$18,"")</f>
        <v/>
      </c>
      <c r="L79" s="47" t="str">
        <f>IF($C79='4. Board Level Worksheet'!$C$5,'4. Board Level Worksheet'!$C$19,"")</f>
        <v/>
      </c>
      <c r="M79" s="49" t="str">
        <f>IF($C79='4. Board Level Worksheet'!$C$5,'4. Board Level Worksheet'!$C$21,"")</f>
        <v/>
      </c>
      <c r="N79" s="49" t="str">
        <f>IF($C79='4. Board Level Worksheet'!$C$5,'4. Board Level Worksheet'!$C$28,"")</f>
        <v/>
      </c>
      <c r="O79" s="49" t="str">
        <f>IF($C79='4. Board Level Worksheet'!$C$5,'4. Board Level Worksheet'!#REF!,"")</f>
        <v/>
      </c>
      <c r="P79" t="s">
        <v>165</v>
      </c>
      <c r="Q79" s="49">
        <v>0</v>
      </c>
      <c r="R79" s="49">
        <v>0</v>
      </c>
      <c r="S79" s="49">
        <v>0</v>
      </c>
      <c r="T79" s="49">
        <v>0</v>
      </c>
      <c r="U79" s="49">
        <v>0</v>
      </c>
      <c r="V79" s="49">
        <v>0</v>
      </c>
      <c r="W79" s="122"/>
      <c r="X79" s="49">
        <v>0</v>
      </c>
      <c r="Y79" s="49">
        <v>0</v>
      </c>
      <c r="Z79" s="48"/>
      <c r="AA79" s="48"/>
      <c r="AB79" s="48"/>
    </row>
    <row r="80" spans="1:28">
      <c r="A80">
        <v>78</v>
      </c>
      <c r="B80" s="67" t="s">
        <v>183</v>
      </c>
      <c r="C80" t="s">
        <v>166</v>
      </c>
      <c r="K80" s="47" t="str">
        <f>IF($C80='4. Board Level Worksheet'!$C$5,'4. Board Level Worksheet'!$C$18,"")</f>
        <v/>
      </c>
      <c r="L80" s="47" t="str">
        <f>IF($C80='4. Board Level Worksheet'!$C$5,'4. Board Level Worksheet'!$C$19,"")</f>
        <v/>
      </c>
      <c r="M80" s="49" t="str">
        <f>IF($C80='4. Board Level Worksheet'!$C$5,'4. Board Level Worksheet'!$C$21,"")</f>
        <v/>
      </c>
      <c r="N80" s="49" t="str">
        <f>IF($C80='4. Board Level Worksheet'!$C$5,'4. Board Level Worksheet'!$C$28,"")</f>
        <v/>
      </c>
      <c r="O80" s="49" t="str">
        <f>IF($C80='4. Board Level Worksheet'!$C$5,'4. Board Level Worksheet'!#REF!,"")</f>
        <v/>
      </c>
      <c r="P80" t="s">
        <v>166</v>
      </c>
      <c r="Q80" s="49">
        <v>0</v>
      </c>
      <c r="R80" s="49">
        <v>0</v>
      </c>
      <c r="S80" s="49">
        <v>0</v>
      </c>
      <c r="T80" s="49">
        <v>0</v>
      </c>
      <c r="U80" s="49">
        <v>0</v>
      </c>
      <c r="V80" s="49">
        <v>0</v>
      </c>
      <c r="W80" s="122"/>
      <c r="X80" s="49">
        <v>0</v>
      </c>
      <c r="Y80" s="49">
        <v>0</v>
      </c>
      <c r="Z80" s="48"/>
      <c r="AA80" s="48"/>
      <c r="AB80" s="48"/>
    </row>
    <row r="81" spans="1:28">
      <c r="A81">
        <v>79</v>
      </c>
      <c r="B81" s="67" t="s">
        <v>184</v>
      </c>
      <c r="C81" t="s">
        <v>167</v>
      </c>
      <c r="K81" s="47" t="str">
        <f>IF($C81='4. Board Level Worksheet'!$C$5,'4. Board Level Worksheet'!$C$18,"")</f>
        <v/>
      </c>
      <c r="L81" s="47" t="str">
        <f>IF($C81='4. Board Level Worksheet'!$C$5,'4. Board Level Worksheet'!$C$19,"")</f>
        <v/>
      </c>
      <c r="M81" s="49" t="str">
        <f>IF($C81='4. Board Level Worksheet'!$C$5,'4. Board Level Worksheet'!$C$21,"")</f>
        <v/>
      </c>
      <c r="N81" s="49" t="str">
        <f>IF($C81='4. Board Level Worksheet'!$C$5,'4. Board Level Worksheet'!$C$28,"")</f>
        <v/>
      </c>
      <c r="O81" s="49" t="str">
        <f>IF($C81='4. Board Level Worksheet'!$C$5,'4. Board Level Worksheet'!#REF!,"")</f>
        <v/>
      </c>
      <c r="P81" t="s">
        <v>167</v>
      </c>
      <c r="Q81" s="49">
        <v>0</v>
      </c>
      <c r="R81" s="49">
        <v>0</v>
      </c>
      <c r="S81" s="49">
        <v>0</v>
      </c>
      <c r="T81" s="49">
        <v>0</v>
      </c>
      <c r="U81" s="49">
        <v>0</v>
      </c>
      <c r="V81" s="49">
        <v>0</v>
      </c>
      <c r="W81" s="122"/>
      <c r="X81" s="49">
        <v>0</v>
      </c>
      <c r="Y81" s="49">
        <v>0</v>
      </c>
      <c r="Z81" s="48"/>
      <c r="AA81" s="48"/>
      <c r="AB81" s="48"/>
    </row>
    <row r="82" spans="1:28">
      <c r="A82">
        <v>80</v>
      </c>
      <c r="B82" s="67" t="s">
        <v>185</v>
      </c>
      <c r="C82" t="s">
        <v>168</v>
      </c>
      <c r="K82" s="47" t="str">
        <f>IF($C82='4. Board Level Worksheet'!$C$5,'4. Board Level Worksheet'!$C$18,"")</f>
        <v/>
      </c>
      <c r="L82" s="47" t="str">
        <f>IF($C82='4. Board Level Worksheet'!$C$5,'4. Board Level Worksheet'!$C$19,"")</f>
        <v/>
      </c>
      <c r="M82" s="49" t="str">
        <f>IF($C82='4. Board Level Worksheet'!$C$5,'4. Board Level Worksheet'!$C$21,"")</f>
        <v/>
      </c>
      <c r="N82" s="49" t="str">
        <f>IF($C82='4. Board Level Worksheet'!$C$5,'4. Board Level Worksheet'!$C$28,"")</f>
        <v/>
      </c>
      <c r="O82" s="49" t="str">
        <f>IF($C82='4. Board Level Worksheet'!$C$5,'4. Board Level Worksheet'!#REF!,"")</f>
        <v/>
      </c>
      <c r="P82" t="s">
        <v>168</v>
      </c>
      <c r="Q82" s="49">
        <v>0</v>
      </c>
      <c r="R82" s="49">
        <v>0</v>
      </c>
      <c r="S82" s="49">
        <v>0</v>
      </c>
      <c r="T82" s="49">
        <v>0</v>
      </c>
      <c r="U82" s="49">
        <v>0</v>
      </c>
      <c r="V82" s="49">
        <v>0</v>
      </c>
      <c r="W82" s="122"/>
      <c r="X82" s="49">
        <v>0</v>
      </c>
      <c r="Y82" s="49">
        <v>0</v>
      </c>
      <c r="Z82" s="48"/>
      <c r="AA82" s="48"/>
      <c r="AB82" s="48"/>
    </row>
    <row r="83" spans="1:28">
      <c r="A83">
        <v>81</v>
      </c>
      <c r="B83" s="67" t="s">
        <v>186</v>
      </c>
      <c r="C83" t="s">
        <v>169</v>
      </c>
      <c r="K83" s="47" t="str">
        <f>IF($C83='4. Board Level Worksheet'!$C$5,'4. Board Level Worksheet'!$C$18,"")</f>
        <v/>
      </c>
      <c r="L83" s="47" t="str">
        <f>IF($C83='4. Board Level Worksheet'!$C$5,'4. Board Level Worksheet'!$C$19,"")</f>
        <v/>
      </c>
      <c r="M83" s="49" t="str">
        <f>IF($C83='4. Board Level Worksheet'!$C$5,'4. Board Level Worksheet'!$C$21,"")</f>
        <v/>
      </c>
      <c r="N83" s="49" t="str">
        <f>IF($C83='4. Board Level Worksheet'!$C$5,'4. Board Level Worksheet'!$C$28,"")</f>
        <v/>
      </c>
      <c r="O83" s="49" t="str">
        <f>IF($C83='4. Board Level Worksheet'!$C$5,'4. Board Level Worksheet'!#REF!,"")</f>
        <v/>
      </c>
      <c r="P83" t="s">
        <v>169</v>
      </c>
      <c r="Q83" s="49">
        <v>0</v>
      </c>
      <c r="R83" s="49">
        <v>0</v>
      </c>
      <c r="S83" s="49">
        <v>0</v>
      </c>
      <c r="T83" s="49">
        <v>0</v>
      </c>
      <c r="U83" s="49">
        <v>0</v>
      </c>
      <c r="V83" s="49">
        <v>0</v>
      </c>
      <c r="W83" s="122"/>
      <c r="X83" s="49">
        <v>0</v>
      </c>
      <c r="Y83" s="49">
        <v>0</v>
      </c>
      <c r="Z83" s="48"/>
      <c r="AA83" s="48"/>
      <c r="AB83" s="48"/>
    </row>
    <row r="84" spans="1:28">
      <c r="A84">
        <v>82</v>
      </c>
      <c r="B84" s="67" t="s">
        <v>187</v>
      </c>
      <c r="C84" t="s">
        <v>170</v>
      </c>
      <c r="K84" s="47" t="str">
        <f>IF($C84='4. Board Level Worksheet'!$C$5,'4. Board Level Worksheet'!$C$18,"")</f>
        <v/>
      </c>
      <c r="L84" s="47" t="str">
        <f>IF($C84='4. Board Level Worksheet'!$C$5,'4. Board Level Worksheet'!$C$19,"")</f>
        <v/>
      </c>
      <c r="M84" s="49" t="str">
        <f>IF($C84='4. Board Level Worksheet'!$C$5,'4. Board Level Worksheet'!$C$21,"")</f>
        <v/>
      </c>
      <c r="N84" s="49" t="str">
        <f>IF($C84='4. Board Level Worksheet'!$C$5,'4. Board Level Worksheet'!$C$28,"")</f>
        <v/>
      </c>
      <c r="O84" s="49" t="str">
        <f>IF($C84='4. Board Level Worksheet'!$C$5,'4. Board Level Worksheet'!#REF!,"")</f>
        <v/>
      </c>
      <c r="P84" t="s">
        <v>170</v>
      </c>
      <c r="Q84" s="49">
        <v>0</v>
      </c>
      <c r="R84" s="49">
        <v>0</v>
      </c>
      <c r="S84" s="49">
        <v>0</v>
      </c>
      <c r="T84" s="49">
        <v>0</v>
      </c>
      <c r="U84" s="49">
        <v>0</v>
      </c>
      <c r="V84" s="49">
        <v>0</v>
      </c>
      <c r="W84" s="122"/>
      <c r="X84" s="49">
        <v>0</v>
      </c>
      <c r="Y84" s="49">
        <v>0</v>
      </c>
      <c r="Z84" s="48"/>
      <c r="AA84" s="48"/>
      <c r="AB84" s="48"/>
    </row>
    <row r="85" spans="1:28">
      <c r="A85">
        <v>83</v>
      </c>
      <c r="B85" s="67" t="s">
        <v>188</v>
      </c>
      <c r="C85" t="s">
        <v>171</v>
      </c>
      <c r="K85" s="47" t="str">
        <f>IF($C85='4. Board Level Worksheet'!$C$5,'4. Board Level Worksheet'!$C$18,"")</f>
        <v/>
      </c>
      <c r="L85" s="47" t="str">
        <f>IF($C85='4. Board Level Worksheet'!$C$5,'4. Board Level Worksheet'!$C$19,"")</f>
        <v/>
      </c>
      <c r="M85" s="49" t="str">
        <f>IF($C85='4. Board Level Worksheet'!$C$5,'4. Board Level Worksheet'!$C$21,"")</f>
        <v/>
      </c>
      <c r="N85" s="49" t="str">
        <f>IF($C85='4. Board Level Worksheet'!$C$5,'4. Board Level Worksheet'!$C$28,"")</f>
        <v/>
      </c>
      <c r="O85" s="49" t="str">
        <f>IF($C85='4. Board Level Worksheet'!$C$5,'4. Board Level Worksheet'!#REF!,"")</f>
        <v/>
      </c>
      <c r="P85" t="s">
        <v>171</v>
      </c>
      <c r="Q85" s="49">
        <v>0</v>
      </c>
      <c r="R85" s="49">
        <v>0</v>
      </c>
      <c r="S85" s="49">
        <v>0</v>
      </c>
      <c r="T85" s="49">
        <v>0</v>
      </c>
      <c r="U85" s="49">
        <v>0</v>
      </c>
      <c r="V85" s="49">
        <v>0</v>
      </c>
      <c r="W85" s="122"/>
      <c r="X85" s="49">
        <v>5000</v>
      </c>
      <c r="Y85" s="49">
        <v>0</v>
      </c>
      <c r="Z85" s="48"/>
      <c r="AA85" s="48"/>
      <c r="AB85" s="48"/>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5A2792-4BEF-4CEB-B44E-8083C71E76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0d4fbf-d14b-4b79-8db4-8c77ece2ea1d"/>
    <ds:schemaRef ds:uri="http://www.w3.org/XML/1998/namespace"/>
    <ds:schemaRef ds:uri="http://purl.org/dc/dcmitype/"/>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administrator ad</cp:lastModifiedBy>
  <cp:lastPrinted>2021-08-06T12:59:32Z</cp:lastPrinted>
  <dcterms:created xsi:type="dcterms:W3CDTF">2021-08-03T14:52:18Z</dcterms:created>
  <dcterms:modified xsi:type="dcterms:W3CDTF">2024-11-24T18:09:34Z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